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" sheetId="26" r:id="rId3"/>
    <sheet name="Arequipa" sheetId="27" r:id="rId4"/>
    <sheet name="Cusco" sheetId="32" r:id="rId5"/>
    <sheet name="Madre de Dios" sheetId="33" r:id="rId6"/>
    <sheet name="Moquegua" sheetId="34" r:id="rId7"/>
    <sheet name="Puno" sheetId="43" r:id="rId8"/>
    <sheet name="Tacna" sheetId="44" r:id="rId9"/>
    <sheet name="Conceptos importantes" sheetId="4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E80" i="26" l="1"/>
  <c r="E79" i="26"/>
  <c r="E78" i="26"/>
  <c r="E77" i="26"/>
  <c r="E76" i="26"/>
  <c r="O52" i="26"/>
  <c r="O51" i="26"/>
  <c r="G21" i="26" l="1"/>
  <c r="G22" i="26"/>
  <c r="G23" i="26"/>
  <c r="G24" i="26"/>
  <c r="G25" i="26"/>
  <c r="G20" i="26"/>
  <c r="F25" i="26"/>
  <c r="F24" i="26"/>
  <c r="F23" i="26"/>
  <c r="F22" i="26"/>
  <c r="F21" i="26"/>
  <c r="F20" i="26"/>
  <c r="O16" i="26"/>
  <c r="O15" i="26"/>
  <c r="O14" i="26"/>
  <c r="O13" i="26"/>
  <c r="O12" i="26"/>
  <c r="O64" i="26" l="1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K62" i="26"/>
  <c r="O61" i="26"/>
  <c r="N61" i="26"/>
  <c r="M61" i="26"/>
  <c r="L61" i="26"/>
  <c r="K61" i="26"/>
  <c r="F68" i="26"/>
  <c r="I52" i="26"/>
  <c r="I51" i="26"/>
  <c r="L52" i="26" s="1"/>
  <c r="E54" i="26"/>
  <c r="E53" i="26"/>
  <c r="E52" i="26"/>
  <c r="E51" i="26"/>
  <c r="H42" i="26"/>
  <c r="H41" i="26"/>
  <c r="H40" i="26"/>
  <c r="H39" i="26"/>
  <c r="H38" i="26"/>
  <c r="H37" i="26"/>
  <c r="H36" i="26"/>
  <c r="H35" i="26"/>
  <c r="E35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D35" i="26"/>
  <c r="E26" i="26"/>
  <c r="E23" i="26"/>
  <c r="E22" i="26"/>
  <c r="E24" i="26"/>
  <c r="E25" i="26"/>
  <c r="E21" i="26"/>
  <c r="E20" i="26"/>
  <c r="D23" i="26"/>
  <c r="D22" i="26"/>
  <c r="D24" i="26"/>
  <c r="D25" i="26"/>
  <c r="D21" i="26"/>
  <c r="D20" i="26"/>
  <c r="D26" i="26" s="1"/>
  <c r="M15" i="26"/>
  <c r="M14" i="26"/>
  <c r="M13" i="26"/>
  <c r="M12" i="26"/>
  <c r="K15" i="26"/>
  <c r="K14" i="26"/>
  <c r="K13" i="26"/>
  <c r="K12" i="26"/>
  <c r="F11" i="26"/>
  <c r="F10" i="26"/>
  <c r="F58" i="44"/>
  <c r="F58" i="43"/>
  <c r="F58" i="34"/>
  <c r="F58" i="33"/>
  <c r="F58" i="32"/>
  <c r="F58" i="27"/>
  <c r="L51" i="26" l="1"/>
  <c r="P15" i="44"/>
  <c r="P14" i="44"/>
  <c r="P13" i="44"/>
  <c r="P12" i="44"/>
  <c r="P15" i="43"/>
  <c r="P14" i="43"/>
  <c r="P13" i="43"/>
  <c r="P12" i="43"/>
  <c r="P15" i="34"/>
  <c r="P14" i="34"/>
  <c r="P13" i="34"/>
  <c r="P12" i="34"/>
  <c r="P16" i="33"/>
  <c r="P15" i="33"/>
  <c r="P14" i="33"/>
  <c r="P13" i="33"/>
  <c r="P12" i="33"/>
  <c r="P16" i="32"/>
  <c r="P14" i="32"/>
  <c r="P13" i="32"/>
  <c r="P12" i="32"/>
  <c r="P14" i="27"/>
  <c r="P13" i="27"/>
  <c r="P12" i="27"/>
  <c r="I41" i="27" l="1"/>
  <c r="O55" i="44"/>
  <c r="O57" i="44" s="1"/>
  <c r="N55" i="44"/>
  <c r="N57" i="44" s="1"/>
  <c r="M55" i="44"/>
  <c r="M57" i="44" s="1"/>
  <c r="L55" i="44"/>
  <c r="L57" i="44" s="1"/>
  <c r="K55" i="44"/>
  <c r="K57" i="44" s="1"/>
  <c r="E45" i="44"/>
  <c r="F44" i="44" s="1"/>
  <c r="I42" i="44"/>
  <c r="I41" i="44"/>
  <c r="G32" i="44"/>
  <c r="F32" i="44"/>
  <c r="E34" i="44" s="1"/>
  <c r="F31" i="44"/>
  <c r="G31" i="44" s="1"/>
  <c r="F30" i="44"/>
  <c r="G30" i="44" s="1"/>
  <c r="F29" i="44"/>
  <c r="G29" i="44" s="1"/>
  <c r="F28" i="44"/>
  <c r="G28" i="44" s="1"/>
  <c r="F27" i="44"/>
  <c r="G27" i="44" s="1"/>
  <c r="F26" i="44"/>
  <c r="G26" i="44" s="1"/>
  <c r="F25" i="44"/>
  <c r="G25" i="44" s="1"/>
  <c r="M16" i="44"/>
  <c r="N15" i="44" s="1"/>
  <c r="K16" i="44"/>
  <c r="O15" i="44"/>
  <c r="O14" i="44"/>
  <c r="O13" i="44"/>
  <c r="F13" i="44"/>
  <c r="O12" i="44"/>
  <c r="B5" i="44"/>
  <c r="B4" i="44"/>
  <c r="B3" i="44"/>
  <c r="O55" i="43"/>
  <c r="O57" i="43" s="1"/>
  <c r="N55" i="43"/>
  <c r="N57" i="43" s="1"/>
  <c r="M55" i="43"/>
  <c r="M57" i="43" s="1"/>
  <c r="L55" i="43"/>
  <c r="L57" i="43" s="1"/>
  <c r="K55" i="43"/>
  <c r="K57" i="43" s="1"/>
  <c r="E45" i="43"/>
  <c r="F43" i="43" s="1"/>
  <c r="I42" i="43"/>
  <c r="I41" i="43"/>
  <c r="E34" i="43"/>
  <c r="F32" i="43"/>
  <c r="D34" i="43" s="1"/>
  <c r="G31" i="43"/>
  <c r="F31" i="43"/>
  <c r="F30" i="43"/>
  <c r="G30" i="43" s="1"/>
  <c r="F29" i="43"/>
  <c r="G29" i="43" s="1"/>
  <c r="F28" i="43"/>
  <c r="G28" i="43" s="1"/>
  <c r="F27" i="43"/>
  <c r="G27" i="43" s="1"/>
  <c r="F26" i="43"/>
  <c r="G26" i="43" s="1"/>
  <c r="F25" i="43"/>
  <c r="G25" i="43" s="1"/>
  <c r="M16" i="43"/>
  <c r="K16" i="43"/>
  <c r="O15" i="43"/>
  <c r="O14" i="43"/>
  <c r="O13" i="43"/>
  <c r="F13" i="43"/>
  <c r="O12" i="43"/>
  <c r="B5" i="43"/>
  <c r="B4" i="43"/>
  <c r="B3" i="43"/>
  <c r="L42" i="44" l="1"/>
  <c r="L41" i="44"/>
  <c r="F42" i="44"/>
  <c r="F41" i="44"/>
  <c r="F43" i="44"/>
  <c r="F45" i="44" s="1"/>
  <c r="L42" i="43"/>
  <c r="L41" i="43"/>
  <c r="N12" i="44"/>
  <c r="P16" i="44"/>
  <c r="N13" i="44"/>
  <c r="N14" i="44"/>
  <c r="L13" i="43"/>
  <c r="N15" i="43"/>
  <c r="P16" i="43"/>
  <c r="N16" i="44"/>
  <c r="O16" i="43"/>
  <c r="D34" i="44"/>
  <c r="O16" i="44"/>
  <c r="L14" i="43"/>
  <c r="N14" i="43"/>
  <c r="F41" i="43"/>
  <c r="F44" i="43"/>
  <c r="L12" i="43"/>
  <c r="L15" i="43"/>
  <c r="F42" i="43"/>
  <c r="L14" i="44"/>
  <c r="L12" i="44"/>
  <c r="L13" i="44"/>
  <c r="L15" i="44"/>
  <c r="N12" i="43"/>
  <c r="G32" i="43"/>
  <c r="N13" i="43"/>
  <c r="L41" i="27"/>
  <c r="P15" i="32"/>
  <c r="L42" i="27"/>
  <c r="P15" i="27"/>
  <c r="L16" i="43" l="1"/>
  <c r="N16" i="43"/>
  <c r="F45" i="43"/>
  <c r="L16" i="44"/>
  <c r="P13" i="26" l="1"/>
  <c r="B5" i="26"/>
  <c r="B4" i="26"/>
  <c r="B3" i="26"/>
  <c r="O55" i="34"/>
  <c r="O57" i="34" s="1"/>
  <c r="N55" i="34"/>
  <c r="N57" i="34" s="1"/>
  <c r="M55" i="34"/>
  <c r="M57" i="34" s="1"/>
  <c r="L55" i="34"/>
  <c r="L57" i="34" s="1"/>
  <c r="K55" i="34"/>
  <c r="K57" i="34" s="1"/>
  <c r="O55" i="33"/>
  <c r="O57" i="33" s="1"/>
  <c r="N55" i="33"/>
  <c r="N57" i="33" s="1"/>
  <c r="M55" i="33"/>
  <c r="M57" i="33" s="1"/>
  <c r="L55" i="33"/>
  <c r="L57" i="33" s="1"/>
  <c r="K55" i="33"/>
  <c r="K57" i="33" s="1"/>
  <c r="O55" i="32"/>
  <c r="O57" i="32" s="1"/>
  <c r="N55" i="32"/>
  <c r="N57" i="32" s="1"/>
  <c r="M55" i="32"/>
  <c r="M57" i="32" s="1"/>
  <c r="L55" i="32"/>
  <c r="L57" i="32" s="1"/>
  <c r="K55" i="32"/>
  <c r="K57" i="32" s="1"/>
  <c r="O55" i="27"/>
  <c r="N55" i="27"/>
  <c r="N57" i="27" s="1"/>
  <c r="M55" i="27"/>
  <c r="M57" i="27" s="1"/>
  <c r="L55" i="27"/>
  <c r="L57" i="27" s="1"/>
  <c r="K55" i="27"/>
  <c r="K57" i="27" s="1"/>
  <c r="O57" i="27"/>
  <c r="E45" i="34"/>
  <c r="F43" i="34" s="1"/>
  <c r="F44" i="34"/>
  <c r="I42" i="34"/>
  <c r="I41" i="34"/>
  <c r="E45" i="33"/>
  <c r="F44" i="33" s="1"/>
  <c r="I42" i="33"/>
  <c r="I41" i="33"/>
  <c r="F41" i="33"/>
  <c r="E45" i="32"/>
  <c r="F43" i="32" s="1"/>
  <c r="I42" i="32"/>
  <c r="I41" i="32"/>
  <c r="I42" i="27"/>
  <c r="E45" i="27"/>
  <c r="F44" i="27" s="1"/>
  <c r="L42" i="34" l="1"/>
  <c r="L41" i="34"/>
  <c r="F42" i="34"/>
  <c r="L42" i="33"/>
  <c r="L41" i="33"/>
  <c r="L42" i="32"/>
  <c r="L41" i="32"/>
  <c r="K65" i="26"/>
  <c r="K67" i="26" s="1"/>
  <c r="O65" i="26"/>
  <c r="O67" i="26" s="1"/>
  <c r="P42" i="26"/>
  <c r="P15" i="26"/>
  <c r="P12" i="26"/>
  <c r="O42" i="26"/>
  <c r="F42" i="33"/>
  <c r="M65" i="26"/>
  <c r="M67" i="26" s="1"/>
  <c r="L65" i="26"/>
  <c r="L67" i="26" s="1"/>
  <c r="F42" i="32"/>
  <c r="F13" i="26"/>
  <c r="P14" i="26"/>
  <c r="F36" i="26"/>
  <c r="G36" i="26" s="1"/>
  <c r="F38" i="26"/>
  <c r="G38" i="26" s="1"/>
  <c r="F40" i="26"/>
  <c r="G40" i="26" s="1"/>
  <c r="F42" i="26"/>
  <c r="G42" i="26" s="1"/>
  <c r="F41" i="32"/>
  <c r="F44" i="32"/>
  <c r="M16" i="26"/>
  <c r="N15" i="26" s="1"/>
  <c r="F35" i="26"/>
  <c r="G35" i="26" s="1"/>
  <c r="F37" i="26"/>
  <c r="G37" i="26" s="1"/>
  <c r="F39" i="26"/>
  <c r="G39" i="26" s="1"/>
  <c r="F41" i="26"/>
  <c r="L41" i="26" s="1"/>
  <c r="K16" i="26"/>
  <c r="L15" i="26" s="1"/>
  <c r="N65" i="26"/>
  <c r="N67" i="26" s="1"/>
  <c r="E55" i="26"/>
  <c r="F53" i="26" s="1"/>
  <c r="F41" i="34"/>
  <c r="F45" i="34" s="1"/>
  <c r="F43" i="33"/>
  <c r="F45" i="33" s="1"/>
  <c r="F32" i="34"/>
  <c r="F31" i="34"/>
  <c r="F30" i="34"/>
  <c r="G30" i="34" s="1"/>
  <c r="F29" i="34"/>
  <c r="F28" i="34"/>
  <c r="G28" i="34" s="1"/>
  <c r="F27" i="34"/>
  <c r="F26" i="34"/>
  <c r="G26" i="34" s="1"/>
  <c r="F25" i="34"/>
  <c r="M16" i="34"/>
  <c r="K16" i="34"/>
  <c r="O15" i="34"/>
  <c r="O14" i="34"/>
  <c r="O13" i="34"/>
  <c r="F13" i="34"/>
  <c r="O12" i="34"/>
  <c r="B5" i="34"/>
  <c r="B4" i="34"/>
  <c r="B3" i="34"/>
  <c r="F32" i="33"/>
  <c r="F31" i="33"/>
  <c r="F30" i="33"/>
  <c r="G30" i="33" s="1"/>
  <c r="F29" i="33"/>
  <c r="F28" i="33"/>
  <c r="F27" i="33"/>
  <c r="F26" i="33"/>
  <c r="G26" i="33" s="1"/>
  <c r="F25" i="33"/>
  <c r="M16" i="33"/>
  <c r="N13" i="33" s="1"/>
  <c r="K16" i="33"/>
  <c r="O15" i="33"/>
  <c r="O14" i="33"/>
  <c r="O13" i="33"/>
  <c r="F13" i="33"/>
  <c r="O12" i="33"/>
  <c r="B5" i="33"/>
  <c r="B4" i="33"/>
  <c r="B3" i="33"/>
  <c r="F32" i="32"/>
  <c r="F31" i="32"/>
  <c r="F30" i="32"/>
  <c r="G30" i="32" s="1"/>
  <c r="F29" i="32"/>
  <c r="F28" i="32"/>
  <c r="F27" i="32"/>
  <c r="F26" i="32"/>
  <c r="F25" i="32"/>
  <c r="M16" i="32"/>
  <c r="N14" i="32" s="1"/>
  <c r="K16" i="32"/>
  <c r="O15" i="32"/>
  <c r="O14" i="32"/>
  <c r="O13" i="32"/>
  <c r="N13" i="32"/>
  <c r="F13" i="32"/>
  <c r="O12" i="32"/>
  <c r="N12" i="32"/>
  <c r="B5" i="32"/>
  <c r="B4" i="32"/>
  <c r="B3" i="32"/>
  <c r="F45" i="32" l="1"/>
  <c r="L14" i="34"/>
  <c r="N15" i="34"/>
  <c r="P16" i="34"/>
  <c r="L13" i="33"/>
  <c r="N14" i="33"/>
  <c r="L14" i="32"/>
  <c r="M38" i="26"/>
  <c r="L12" i="34"/>
  <c r="L13" i="34"/>
  <c r="L42" i="26"/>
  <c r="L35" i="26"/>
  <c r="G32" i="34"/>
  <c r="E34" i="34"/>
  <c r="D34" i="34"/>
  <c r="N12" i="34"/>
  <c r="N13" i="34"/>
  <c r="L40" i="26"/>
  <c r="M40" i="26"/>
  <c r="E34" i="33"/>
  <c r="D34" i="33"/>
  <c r="N13" i="26"/>
  <c r="L38" i="26"/>
  <c r="N12" i="26"/>
  <c r="L36" i="26"/>
  <c r="L12" i="26"/>
  <c r="M41" i="26"/>
  <c r="N41" i="26" s="1"/>
  <c r="M36" i="26"/>
  <c r="E34" i="32"/>
  <c r="D34" i="32"/>
  <c r="M37" i="26"/>
  <c r="M42" i="26"/>
  <c r="N14" i="26"/>
  <c r="G41" i="26"/>
  <c r="L39" i="26"/>
  <c r="M35" i="26"/>
  <c r="L37" i="26"/>
  <c r="M39" i="26"/>
  <c r="N39" i="26" s="1"/>
  <c r="L13" i="26"/>
  <c r="L14" i="26"/>
  <c r="F54" i="26"/>
  <c r="F52" i="26"/>
  <c r="F51" i="26"/>
  <c r="L15" i="34"/>
  <c r="N15" i="32"/>
  <c r="N16" i="32" s="1"/>
  <c r="G28" i="33"/>
  <c r="G27" i="34"/>
  <c r="G31" i="34"/>
  <c r="G29" i="33"/>
  <c r="G32" i="33"/>
  <c r="G25" i="33"/>
  <c r="G26" i="32"/>
  <c r="G31" i="32"/>
  <c r="G27" i="32"/>
  <c r="N14" i="34"/>
  <c r="N15" i="33"/>
  <c r="O16" i="33"/>
  <c r="L12" i="33"/>
  <c r="L15" i="33"/>
  <c r="L14" i="33"/>
  <c r="L12" i="32"/>
  <c r="L13" i="32"/>
  <c r="O16" i="34"/>
  <c r="G25" i="34"/>
  <c r="G29" i="34"/>
  <c r="G27" i="33"/>
  <c r="G31" i="33"/>
  <c r="N12" i="33"/>
  <c r="N16" i="33" s="1"/>
  <c r="G25" i="32"/>
  <c r="L15" i="32"/>
  <c r="G28" i="32"/>
  <c r="G29" i="32"/>
  <c r="G32" i="32"/>
  <c r="O16" i="32"/>
  <c r="F43" i="27"/>
  <c r="B5" i="27"/>
  <c r="B4" i="27"/>
  <c r="F26" i="27"/>
  <c r="F27" i="27"/>
  <c r="F28" i="27"/>
  <c r="F29" i="27"/>
  <c r="F30" i="27"/>
  <c r="F31" i="27"/>
  <c r="F32" i="27"/>
  <c r="F25" i="27"/>
  <c r="O15" i="27"/>
  <c r="O14" i="27"/>
  <c r="O13" i="27"/>
  <c r="O12" i="27"/>
  <c r="M16" i="27"/>
  <c r="N14" i="27" s="1"/>
  <c r="K16" i="27"/>
  <c r="F13" i="27"/>
  <c r="N40" i="26" l="1"/>
  <c r="P16" i="27"/>
  <c r="N36" i="26"/>
  <c r="N38" i="26"/>
  <c r="N42" i="26"/>
  <c r="L16" i="34"/>
  <c r="E34" i="27"/>
  <c r="D34" i="27"/>
  <c r="N16" i="34"/>
  <c r="N35" i="26"/>
  <c r="N16" i="26"/>
  <c r="L16" i="26"/>
  <c r="N37" i="26"/>
  <c r="F55" i="26"/>
  <c r="L16" i="33"/>
  <c r="L16" i="32"/>
  <c r="F42" i="27"/>
  <c r="F41" i="27"/>
  <c r="O16" i="27"/>
  <c r="L13" i="27"/>
  <c r="G31" i="27"/>
  <c r="G25" i="27"/>
  <c r="G29" i="27"/>
  <c r="G27" i="27"/>
  <c r="G30" i="27"/>
  <c r="G26" i="27"/>
  <c r="G32" i="27"/>
  <c r="G28" i="27"/>
  <c r="L12" i="27"/>
  <c r="L15" i="27"/>
  <c r="N15" i="27"/>
  <c r="N12" i="27"/>
  <c r="N13" i="27"/>
  <c r="L14" i="27"/>
  <c r="F45" i="27" l="1"/>
  <c r="L16" i="27"/>
  <c r="N16" i="27"/>
  <c r="B3" i="27" l="1"/>
</calcChain>
</file>

<file path=xl/sharedStrings.xml><?xml version="1.0" encoding="utf-8"?>
<sst xmlns="http://schemas.openxmlformats.org/spreadsheetml/2006/main" count="506" uniqueCount="96">
  <si>
    <t>Índice</t>
  </si>
  <si>
    <t>Total</t>
  </si>
  <si>
    <t>Año</t>
  </si>
  <si>
    <t>1. Jóvenes entre 15 y 24 años</t>
  </si>
  <si>
    <t>Población de 15 años a más:</t>
  </si>
  <si>
    <t>2. Ninis - Ni Estudian ni Trabajan</t>
  </si>
  <si>
    <t>Varones</t>
  </si>
  <si>
    <t>Mujeres</t>
  </si>
  <si>
    <t>Miles</t>
  </si>
  <si>
    <t>Part. %</t>
  </si>
  <si>
    <t>3. Jóvenes de 15 a 24 años que trabajan</t>
  </si>
  <si>
    <t>Jónes de 15 a 24 años que:</t>
  </si>
  <si>
    <t>Solo Trabajan</t>
  </si>
  <si>
    <t>Solo Estudian</t>
  </si>
  <si>
    <t>No Estudian ni Trabajan</t>
  </si>
  <si>
    <t>Estudian y Trabajan</t>
  </si>
  <si>
    <t>Fuente: ENAHO                                                                           Elaboración: CIE-PERUCÁMARAS</t>
  </si>
  <si>
    <t>Situación Educativa y Laboral de los jóvenes de 15 a 24 años, 2016</t>
  </si>
  <si>
    <t xml:space="preserve">% de jóvenes  respecto al total </t>
  </si>
  <si>
    <t>mayor a 15 años:</t>
  </si>
  <si>
    <t>Var. %</t>
  </si>
  <si>
    <t>Fuente: ENAHO                                                                                                                                                                                      Elaboración: CIE-PERUCÁMARAS</t>
  </si>
  <si>
    <t>Ninis (%)*</t>
  </si>
  <si>
    <t>*Ninis(%): Se refiere al cociente entre el número de Ninis sobre el total de jóvenes de 15 a 24 años de edad en la región</t>
  </si>
  <si>
    <t>Total de Jóvenes</t>
  </si>
  <si>
    <t>Número y Proporción de Ninis en la región,  2009-2016</t>
  </si>
  <si>
    <t>Ocupados</t>
  </si>
  <si>
    <t>Desempleados ocultos</t>
  </si>
  <si>
    <t>Condición contractual</t>
  </si>
  <si>
    <t>Contrato a plazo fijo</t>
  </si>
  <si>
    <t>Sin contrato</t>
  </si>
  <si>
    <t>Jóvenes según condición de ocupación, 2016</t>
  </si>
  <si>
    <t>Condición de ocupación</t>
  </si>
  <si>
    <t>N°</t>
  </si>
  <si>
    <t>Fuente: ENAHO                                       Elaboración: CIE-PERUCÁMARAS</t>
  </si>
  <si>
    <t>Situación de informalidad</t>
  </si>
  <si>
    <t>Informalidad laboral en la PEAO joven de 15 a 24 años,  2012-2016</t>
  </si>
  <si>
    <t>Tasa de informalidad</t>
  </si>
  <si>
    <t>Fuente: ENAHO                                                                                                                                                      Elaboración: CIE-PERUCÁMARAS</t>
  </si>
  <si>
    <t>Desempleo abierto</t>
  </si>
  <si>
    <t>Inactivos plenos</t>
  </si>
  <si>
    <t>Total PEA:</t>
  </si>
  <si>
    <t>Total NO PEA:</t>
  </si>
  <si>
    <t>Convenios de formación laboral</t>
  </si>
  <si>
    <t xml:space="preserve">Contrato por locación de servicios </t>
  </si>
  <si>
    <t>Regimen especial de contratación</t>
  </si>
  <si>
    <t>Empleo informal</t>
  </si>
  <si>
    <t>Empleo formal</t>
  </si>
  <si>
    <t>Total PET</t>
  </si>
  <si>
    <t>Ninis por sexo en porcentajes, 2009-2016</t>
  </si>
  <si>
    <t>Región</t>
  </si>
  <si>
    <t>Número y Proporción de Ninis en la Macro Región Oriente</t>
  </si>
  <si>
    <t xml:space="preserve">Fuente: ENAHO  </t>
  </si>
  <si>
    <t>Elaboración: CIE-PERUCÁMARAS</t>
  </si>
  <si>
    <t>Jóvenes de 15 a 24 años que:</t>
  </si>
  <si>
    <t>Información ampliada del Reporte Regional de la Macro Región Sur - Edición N° 247</t>
  </si>
  <si>
    <t>Lunes, 10 de julio de 2017</t>
  </si>
  <si>
    <t>Sur</t>
  </si>
  <si>
    <t>Arequipa</t>
  </si>
  <si>
    <t>Cusco</t>
  </si>
  <si>
    <t>Madre de Dios</t>
  </si>
  <si>
    <t>Moquegua</t>
  </si>
  <si>
    <t>Puno</t>
  </si>
  <si>
    <t>Tacna</t>
  </si>
  <si>
    <t>Condición de Actividad</t>
  </si>
  <si>
    <t>Población joven de 15 a 24 años:</t>
  </si>
  <si>
    <t>Tasa empleo</t>
  </si>
  <si>
    <t>Tasa desempleo</t>
  </si>
  <si>
    <t>Contrato indefinido</t>
  </si>
  <si>
    <t>Período de prueba</t>
  </si>
  <si>
    <t>%*</t>
  </si>
  <si>
    <t>* Según declararon en la encuesta</t>
  </si>
  <si>
    <t>Condicion Contractual de los jóvenes 
de 15 a 24 años ocupados</t>
  </si>
  <si>
    <t>En el sector informal</t>
  </si>
  <si>
    <t>Fuera del sector informa</t>
  </si>
  <si>
    <t>Población</t>
  </si>
  <si>
    <t>% de Ninis</t>
  </si>
  <si>
    <r>
      <rPr>
        <u/>
        <sz val="11"/>
        <color theme="5"/>
        <rFont val="Calibri"/>
        <family val="2"/>
        <scheme val="minor"/>
      </rPr>
      <t>Población en Edad de Trabajar (PET):</t>
    </r>
    <r>
      <rPr>
        <sz val="11"/>
        <color theme="1"/>
        <rFont val="Calibri"/>
        <family val="2"/>
        <scheme val="minor"/>
      </rPr>
      <t xml:space="preserve"> Es el conjunto de personas que están aptas en cuanto a edad para el ejercicio de funciones productivas. En el Perú, se considera a toda la población de 14 años y más como población en edad activa o población en edad de trabajar (PET).</t>
    </r>
  </si>
  <si>
    <r>
      <rPr>
        <u/>
        <sz val="11"/>
        <color theme="5"/>
        <rFont val="Calibri"/>
        <family val="2"/>
        <scheme val="minor"/>
      </rPr>
      <t>Población Económicamente Activa (PEA):</t>
    </r>
    <r>
      <rPr>
        <sz val="11"/>
        <color theme="1"/>
        <rFont val="Calibri"/>
        <family val="2"/>
        <scheme val="minor"/>
      </rPr>
      <t xml:space="preserve"> Son todas las personas en edad de trabajar que en la semana de referencia se encontraban trabajando (ocupados) o buscando activamente trabajo (desocupados).</t>
    </r>
  </si>
  <si>
    <r>
      <rPr>
        <sz val="11"/>
        <color theme="5"/>
        <rFont val="Calibri"/>
        <family val="2"/>
        <scheme val="minor"/>
      </rPr>
      <t>Población No Económicamente Activa (inactivos):</t>
    </r>
    <r>
      <rPr>
        <sz val="11"/>
        <color theme="1"/>
        <rFont val="Calibri"/>
        <family val="2"/>
        <scheme val="minor"/>
      </rPr>
      <t xml:space="preserve"> Son todas las personas que pertenecen a la población en edad de trabajar que en la semana de referencia no han trabajado ni buscado trabajo y no desean trabajar. Dentro de este grupo se encuentran las amas de casa, los estudiantes, los rentistas y los jubilados, que no se encontraban trabajando ni buscando trabajo. También se consideran dentro de este grupo a los familiares no remunerados que trabajan menos de 15 horas de trabajo semanales durante el periodo de referencia.</t>
    </r>
  </si>
  <si>
    <r>
      <rPr>
        <u/>
        <sz val="11"/>
        <color theme="5"/>
        <rFont val="Calibri"/>
        <family val="2"/>
        <scheme val="minor"/>
      </rPr>
      <t xml:space="preserve"> Desempleo Abierto</t>
    </r>
    <r>
      <rPr>
        <sz val="11"/>
        <color theme="1"/>
        <rFont val="Calibri"/>
        <family val="2"/>
        <scheme val="minor"/>
      </rPr>
      <t xml:space="preserve">, como una condición que presentan las personas de 14 años y más, que durante la semana de referencia (semana previa a la Encuesta), no tienen trabajo y lo buscan activamente, que estaban disponibles para trabajar de inmediato, y habían tomado medidas concretas para buscar un  empleo asalariado o un empleo independiente. </t>
    </r>
  </si>
  <si>
    <r>
      <rPr>
        <u/>
        <sz val="11"/>
        <color theme="5"/>
        <rFont val="Calibri"/>
        <family val="2"/>
        <scheme val="minor"/>
      </rPr>
      <t xml:space="preserve"> Desempleo Oculto</t>
    </r>
    <r>
      <rPr>
        <sz val="11"/>
        <color theme="1"/>
        <rFont val="Calibri"/>
        <family val="2"/>
        <scheme val="minor"/>
      </rPr>
      <t>, Comprende a las personas que no tienen una ocupación, que teniendo deseos de trabajar, no realizan la búsqueda activa; por lo que no forman parte de la Población Económicamente Activa</t>
    </r>
  </si>
  <si>
    <t>Var. Puntos Porcentuales</t>
  </si>
  <si>
    <t>De la PEA</t>
  </si>
  <si>
    <t>De la NO PEA (Inactivos)</t>
  </si>
  <si>
    <t xml:space="preserve">Inactivos </t>
  </si>
  <si>
    <t>Ocultos</t>
  </si>
  <si>
    <t>Otras modalidades</t>
  </si>
  <si>
    <t>"Situación laboral de la población entre 15 y 24 años - 2016"</t>
  </si>
  <si>
    <t>Macro Región Sur: Situación laboral de la población entre 15 y 24 años - 2016</t>
  </si>
  <si>
    <t>Arequipa: Situación laboral de la población entre 15 y 24 años - 2016</t>
  </si>
  <si>
    <t>Cusco: Situación laboral de la población entre 15 y 24 años - 2016</t>
  </si>
  <si>
    <t>Madre de Dios: Situación laboral de la población entre 15 y 24 años - 2016</t>
  </si>
  <si>
    <t>Moquegua: Situación laboral de la población entre 15 y 24 años - 2016</t>
  </si>
  <si>
    <t>Puno: Situación laboral de la población entre 15 y 24 años - 2016</t>
  </si>
  <si>
    <t>Tacna: Situación laboral de la población entre 15 y 24 años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</si>
</sst>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* #,##0_ ;_ * \-#,##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4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7"/>
      <color theme="0" tint="-0.14999847407452621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7.5"/>
      <color theme="0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4" fillId="0" borderId="0" xfId="1"/>
    <xf numFmtId="0" fontId="9" fillId="2" borderId="6" xfId="0" applyFont="1" applyFill="1" applyBorder="1"/>
    <xf numFmtId="170" fontId="0" fillId="2" borderId="9" xfId="29" applyNumberFormat="1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4" borderId="9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/>
    <xf numFmtId="0" fontId="0" fillId="6" borderId="11" xfId="0" applyFill="1" applyBorder="1"/>
    <xf numFmtId="170" fontId="12" fillId="2" borderId="9" xfId="29" applyNumberFormat="1" applyFont="1" applyFill="1" applyBorder="1" applyAlignment="1">
      <alignment vertical="center"/>
    </xf>
    <xf numFmtId="170" fontId="20" fillId="2" borderId="9" xfId="29" applyNumberFormat="1" applyFont="1" applyFill="1" applyBorder="1" applyAlignment="1">
      <alignment vertical="center"/>
    </xf>
    <xf numFmtId="3" fontId="0" fillId="6" borderId="9" xfId="0" applyNumberFormat="1" applyFill="1" applyBorder="1" applyAlignment="1">
      <alignment vertical="center"/>
    </xf>
    <xf numFmtId="170" fontId="12" fillId="6" borderId="9" xfId="29" applyNumberFormat="1" applyFont="1" applyFill="1" applyBorder="1" applyAlignment="1">
      <alignment vertical="center"/>
    </xf>
    <xf numFmtId="0" fontId="0" fillId="4" borderId="9" xfId="0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170" fontId="22" fillId="2" borderId="9" xfId="29" applyNumberFormat="1" applyFon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1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3" fontId="0" fillId="6" borderId="11" xfId="0" applyNumberForma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3" fillId="4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21" fillId="2" borderId="0" xfId="0" applyNumberFormat="1" applyFont="1" applyFill="1" applyAlignment="1">
      <alignment vertical="center"/>
    </xf>
    <xf numFmtId="3" fontId="9" fillId="2" borderId="9" xfId="0" applyNumberFormat="1" applyFont="1" applyFill="1" applyBorder="1"/>
    <xf numFmtId="3" fontId="25" fillId="2" borderId="9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9" fillId="2" borderId="11" xfId="0" applyNumberFormat="1" applyFont="1" applyFill="1" applyBorder="1" applyAlignment="1">
      <alignment vertical="center"/>
    </xf>
    <xf numFmtId="0" fontId="23" fillId="2" borderId="14" xfId="0" applyFont="1" applyFill="1" applyBorder="1" applyAlignment="1">
      <alignment horizontal="left"/>
    </xf>
    <xf numFmtId="3" fontId="0" fillId="2" borderId="15" xfId="0" applyNumberFormat="1" applyFill="1" applyBorder="1"/>
    <xf numFmtId="0" fontId="23" fillId="2" borderId="13" xfId="0" applyFont="1" applyFill="1" applyBorder="1" applyAlignment="1">
      <alignment horizontal="left"/>
    </xf>
    <xf numFmtId="3" fontId="0" fillId="2" borderId="16" xfId="0" applyNumberFormat="1" applyFill="1" applyBorder="1"/>
    <xf numFmtId="0" fontId="24" fillId="2" borderId="11" xfId="0" applyFont="1" applyFill="1" applyBorder="1" applyAlignment="1">
      <alignment vertical="center"/>
    </xf>
    <xf numFmtId="3" fontId="26" fillId="2" borderId="9" xfId="0" applyNumberFormat="1" applyFont="1" applyFill="1" applyBorder="1" applyAlignment="1">
      <alignment vertical="center"/>
    </xf>
    <xf numFmtId="0" fontId="10" fillId="2" borderId="0" xfId="0" applyFont="1" applyFill="1" applyBorder="1"/>
    <xf numFmtId="0" fontId="24" fillId="2" borderId="0" xfId="0" applyFont="1" applyFill="1" applyAlignment="1">
      <alignment vertical="center" wrapText="1"/>
    </xf>
    <xf numFmtId="170" fontId="10" fillId="2" borderId="9" xfId="29" applyNumberFormat="1" applyFont="1" applyFill="1" applyBorder="1" applyAlignment="1">
      <alignment vertical="center"/>
    </xf>
    <xf numFmtId="170" fontId="23" fillId="2" borderId="9" xfId="29" applyNumberFormat="1" applyFont="1" applyFill="1" applyBorder="1" applyAlignment="1">
      <alignment vertical="center"/>
    </xf>
    <xf numFmtId="0" fontId="0" fillId="2" borderId="9" xfId="0" applyFill="1" applyBorder="1"/>
    <xf numFmtId="3" fontId="0" fillId="2" borderId="9" xfId="0" applyNumberFormat="1" applyFill="1" applyBorder="1"/>
    <xf numFmtId="0" fontId="9" fillId="4" borderId="9" xfId="0" applyFont="1" applyFill="1" applyBorder="1" applyAlignment="1">
      <alignment horizontal="center" vertical="center"/>
    </xf>
    <xf numFmtId="0" fontId="0" fillId="6" borderId="9" xfId="0" applyFill="1" applyBorder="1"/>
    <xf numFmtId="3" fontId="0" fillId="6" borderId="9" xfId="0" applyNumberFormat="1" applyFill="1" applyBorder="1"/>
    <xf numFmtId="170" fontId="0" fillId="6" borderId="9" xfId="29" applyNumberFormat="1" applyFont="1" applyFill="1" applyBorder="1"/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/>
    </xf>
    <xf numFmtId="0" fontId="28" fillId="2" borderId="0" xfId="0" applyFont="1" applyFill="1"/>
    <xf numFmtId="170" fontId="0" fillId="2" borderId="0" xfId="29" applyNumberFormat="1" applyFont="1" applyFill="1" applyBorder="1"/>
    <xf numFmtId="170" fontId="29" fillId="2" borderId="0" xfId="29" applyNumberFormat="1" applyFont="1" applyFill="1" applyBorder="1"/>
    <xf numFmtId="3" fontId="30" fillId="2" borderId="0" xfId="0" applyNumberFormat="1" applyFont="1" applyFill="1" applyAlignment="1">
      <alignment vertical="center"/>
    </xf>
    <xf numFmtId="3" fontId="21" fillId="2" borderId="6" xfId="0" applyNumberFormat="1" applyFont="1" applyFill="1" applyBorder="1"/>
    <xf numFmtId="170" fontId="0" fillId="2" borderId="15" xfId="29" applyNumberFormat="1" applyFont="1" applyFill="1" applyBorder="1"/>
    <xf numFmtId="170" fontId="0" fillId="2" borderId="16" xfId="29" applyNumberFormat="1" applyFont="1" applyFill="1" applyBorder="1"/>
    <xf numFmtId="171" fontId="15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170" fontId="16" fillId="2" borderId="9" xfId="29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center" indent="3"/>
    </xf>
    <xf numFmtId="172" fontId="31" fillId="2" borderId="6" xfId="31" applyNumberFormat="1" applyFont="1" applyFill="1" applyBorder="1"/>
    <xf numFmtId="0" fontId="12" fillId="2" borderId="1" xfId="0" applyFont="1" applyFill="1" applyBorder="1" applyAlignment="1">
      <alignment vertical="center"/>
    </xf>
    <xf numFmtId="3" fontId="32" fillId="2" borderId="0" xfId="0" applyNumberFormat="1" applyFont="1" applyFill="1" applyBorder="1"/>
    <xf numFmtId="3" fontId="32" fillId="2" borderId="6" xfId="0" applyNumberFormat="1" applyFont="1" applyFill="1" applyBorder="1"/>
    <xf numFmtId="0" fontId="0" fillId="2" borderId="0" xfId="0" applyFill="1" applyBorder="1" applyAlignment="1">
      <alignment vertical="top" wrapText="1"/>
    </xf>
    <xf numFmtId="170" fontId="12" fillId="2" borderId="0" xfId="0" applyNumberFormat="1" applyFont="1" applyFill="1" applyBorder="1" applyAlignment="1">
      <alignment horizontal="left" vertical="center"/>
    </xf>
    <xf numFmtId="43" fontId="12" fillId="2" borderId="9" xfId="31" applyFont="1" applyFill="1" applyBorder="1" applyAlignment="1">
      <alignment vertical="center"/>
    </xf>
    <xf numFmtId="43" fontId="12" fillId="6" borderId="9" xfId="3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right" vertical="center"/>
    </xf>
    <xf numFmtId="9" fontId="9" fillId="2" borderId="0" xfId="29" applyFont="1" applyFill="1"/>
    <xf numFmtId="171" fontId="0" fillId="2" borderId="0" xfId="0" applyNumberFormat="1" applyFill="1" applyBorder="1"/>
    <xf numFmtId="0" fontId="35" fillId="2" borderId="0" xfId="0" applyFont="1" applyFill="1"/>
    <xf numFmtId="170" fontId="35" fillId="2" borderId="0" xfId="0" applyNumberFormat="1" applyFont="1" applyFill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</cellXfs>
  <cellStyles count="32">
    <cellStyle name="Euro" xfId="3"/>
    <cellStyle name="Euro 2" xfId="4"/>
    <cellStyle name="Euro 2 2" xfId="5"/>
    <cellStyle name="Hipervínculo" xfId="1" builtinId="8"/>
    <cellStyle name="Millares" xfId="31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Número de Ninis por sexo y Proporción en Macro</a:t>
            </a:r>
            <a:r>
              <a:rPr lang="en-US" sz="1000" baseline="0"/>
              <a:t> región, 2009-2016</a:t>
            </a:r>
            <a:r>
              <a:rPr lang="en-US" sz="1000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9456227576856"/>
          <c:y val="0.18566041666666666"/>
          <c:w val="0.59375200854079901"/>
          <c:h val="0.580396527777777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Sur!$D$34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Sur!$C$35:$C$42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Sur!$D$35:$D$42</c:f>
              <c:numCache>
                <c:formatCode>#,##0</c:formatCode>
                <c:ptCount val="8"/>
                <c:pt idx="0">
                  <c:v>44820.83</c:v>
                </c:pt>
                <c:pt idx="1">
                  <c:v>45764.69</c:v>
                </c:pt>
                <c:pt idx="2">
                  <c:v>53500.7</c:v>
                </c:pt>
                <c:pt idx="3">
                  <c:v>54404.210000000006</c:v>
                </c:pt>
                <c:pt idx="4">
                  <c:v>61703.739999999991</c:v>
                </c:pt>
                <c:pt idx="5">
                  <c:v>58836.33</c:v>
                </c:pt>
                <c:pt idx="6">
                  <c:v>70221.56</c:v>
                </c:pt>
                <c:pt idx="7">
                  <c:v>53754.44</c:v>
                </c:pt>
              </c:numCache>
            </c:numRef>
          </c:val>
        </c:ser>
        <c:ser>
          <c:idx val="2"/>
          <c:order val="1"/>
          <c:tx>
            <c:strRef>
              <c:f>Sur!$E$34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Sur!$C$35:$C$42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Sur!$E$35:$E$42</c:f>
              <c:numCache>
                <c:formatCode>#,##0</c:formatCode>
                <c:ptCount val="8"/>
                <c:pt idx="0">
                  <c:v>64033.71</c:v>
                </c:pt>
                <c:pt idx="1">
                  <c:v>58659.420000000006</c:v>
                </c:pt>
                <c:pt idx="2">
                  <c:v>64792.219999999994</c:v>
                </c:pt>
                <c:pt idx="3">
                  <c:v>56858.19</c:v>
                </c:pt>
                <c:pt idx="4">
                  <c:v>61655.270000000004</c:v>
                </c:pt>
                <c:pt idx="5">
                  <c:v>74950.710000000006</c:v>
                </c:pt>
                <c:pt idx="6">
                  <c:v>67026.429999999993</c:v>
                </c:pt>
                <c:pt idx="7">
                  <c:v>69377.73000000001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75872"/>
        <c:axId val="74998144"/>
      </c:barChart>
      <c:lineChart>
        <c:grouping val="standard"/>
        <c:varyColors val="0"/>
        <c:ser>
          <c:idx val="3"/>
          <c:order val="2"/>
          <c:tx>
            <c:strRef>
              <c:f>Sur!$G$34</c:f>
              <c:strCache>
                <c:ptCount val="1"/>
                <c:pt idx="0">
                  <c:v>Ninis (%)*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Sur!$G$35:$G$42</c:f>
              <c:numCache>
                <c:formatCode>0.0%</c:formatCode>
                <c:ptCount val="8"/>
                <c:pt idx="0">
                  <c:v>0.13547871894824412</c:v>
                </c:pt>
                <c:pt idx="1">
                  <c:v>0.12857175502747861</c:v>
                </c:pt>
                <c:pt idx="2">
                  <c:v>0.1456015149962781</c:v>
                </c:pt>
                <c:pt idx="3">
                  <c:v>0.13123165445872575</c:v>
                </c:pt>
                <c:pt idx="4">
                  <c:v>0.14778140309936602</c:v>
                </c:pt>
                <c:pt idx="5">
                  <c:v>0.1499870917887498</c:v>
                </c:pt>
                <c:pt idx="6">
                  <c:v>0.16118451602574535</c:v>
                </c:pt>
                <c:pt idx="7">
                  <c:v>0.14684339607286645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01216"/>
        <c:axId val="74999680"/>
      </c:lineChart>
      <c:catAx>
        <c:axId val="749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4998144"/>
        <c:crosses val="autoZero"/>
        <c:auto val="1"/>
        <c:lblAlgn val="ctr"/>
        <c:lblOffset val="100"/>
        <c:noMultiLvlLbl val="0"/>
      </c:catAx>
      <c:valAx>
        <c:axId val="74998144"/>
        <c:scaling>
          <c:orientation val="minMax"/>
          <c:max val="76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4975872"/>
        <c:crosses val="autoZero"/>
        <c:crossBetween val="between"/>
      </c:valAx>
      <c:valAx>
        <c:axId val="74999680"/>
        <c:scaling>
          <c:orientation val="minMax"/>
          <c:max val="0.25"/>
          <c:min val="0.1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5001216"/>
        <c:crosses val="max"/>
        <c:crossBetween val="between"/>
      </c:valAx>
      <c:catAx>
        <c:axId val="7500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74999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070068216261072"/>
          <c:y val="0.30808055555555558"/>
          <c:w val="0.13482421619256357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Número y Proporción de Ninis en la Macro Región Sur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80128238290276"/>
          <c:y val="0.17684097222222223"/>
          <c:w val="0.80042018518518521"/>
          <c:h val="0.65095208333333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Sur!$D$19</c:f>
              <c:strCache>
                <c:ptCount val="1"/>
                <c:pt idx="0">
                  <c:v>Población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Sur!$C$20:$C$25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Sur!$D$20:$D$25</c:f>
              <c:numCache>
                <c:formatCode>#,##0</c:formatCode>
                <c:ptCount val="6"/>
                <c:pt idx="0">
                  <c:v>42826.63</c:v>
                </c:pt>
                <c:pt idx="1">
                  <c:v>31075.759999999998</c:v>
                </c:pt>
                <c:pt idx="2">
                  <c:v>28262.06</c:v>
                </c:pt>
                <c:pt idx="3">
                  <c:v>12745.96</c:v>
                </c:pt>
                <c:pt idx="4">
                  <c:v>4942.45</c:v>
                </c:pt>
                <c:pt idx="5">
                  <c:v>3279.31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23168"/>
        <c:axId val="76829056"/>
      </c:barChart>
      <c:lineChart>
        <c:grouping val="standard"/>
        <c:varyColors val="0"/>
        <c:ser>
          <c:idx val="1"/>
          <c:order val="1"/>
          <c:tx>
            <c:strRef>
              <c:f>Sur!$E$19</c:f>
              <c:strCache>
                <c:ptCount val="1"/>
                <c:pt idx="0">
                  <c:v>% de Ninis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  <c:spPr>
              <a:solidFill>
                <a:schemeClr val="accent2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750" b="1" i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Sur!$C$20:$C$25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Sur!$E$20:$E$25</c:f>
              <c:numCache>
                <c:formatCode>0.0%</c:formatCode>
                <c:ptCount val="6"/>
                <c:pt idx="0">
                  <c:v>0.19007891092502258</c:v>
                </c:pt>
                <c:pt idx="1">
                  <c:v>0.13138869571570438</c:v>
                </c:pt>
                <c:pt idx="2">
                  <c:v>0.10819725916427349</c:v>
                </c:pt>
                <c:pt idx="3">
                  <c:v>0.19739691105232582</c:v>
                </c:pt>
                <c:pt idx="4">
                  <c:v>0.16568150680683835</c:v>
                </c:pt>
                <c:pt idx="5">
                  <c:v>0.15549336619612122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32128"/>
        <c:axId val="76830592"/>
      </c:lineChart>
      <c:catAx>
        <c:axId val="76823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6829056"/>
        <c:crosses val="autoZero"/>
        <c:auto val="1"/>
        <c:lblAlgn val="ctr"/>
        <c:lblOffset val="100"/>
        <c:noMultiLvlLbl val="0"/>
      </c:catAx>
      <c:valAx>
        <c:axId val="76829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6823168"/>
        <c:crosses val="autoZero"/>
        <c:crossBetween val="between"/>
      </c:valAx>
      <c:valAx>
        <c:axId val="76830592"/>
        <c:scaling>
          <c:orientation val="minMax"/>
          <c:max val="0.25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6832128"/>
        <c:crosses val="max"/>
        <c:crossBetween val="between"/>
      </c:valAx>
      <c:catAx>
        <c:axId val="7683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830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9440394913628343"/>
          <c:y val="0.102759375"/>
          <c:w val="0.39332333333333336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Situación Educativa y Laboral de los jóvenes de 15 a 24 años, 2016</a:t>
            </a:r>
          </a:p>
        </c:rich>
      </c:tx>
      <c:layout/>
      <c:overlay val="0"/>
    </c:title>
    <c:autoTitleDeleted val="0"/>
    <c:view3D>
      <c:rotX val="30"/>
      <c:rotY val="33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308574074074076"/>
          <c:y val="0.21166666666666667"/>
          <c:w val="0.37575925925925924"/>
          <c:h val="0.70454861111111111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4.2333333333333334E-2"/>
                  <c:y val="-5.291666666666666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9.1722222222222219E-2"/>
                  <c:y val="-3.4722222222222224E-7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9388888888888892E-2"/>
                  <c:y val="0.1058329861111110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4.2854999999999997E-2"/>
                  <c:y val="-6.17361111111111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No Estudian ni Trabajan
123,132
</a:t>
                    </a:r>
                    <a:r>
                      <a:rPr lang="en-US" b="1">
                        <a:solidFill>
                          <a:schemeClr val="accent2"/>
                        </a:solidFill>
                      </a:rPr>
                      <a:t>14.7%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Sur!$H$12:$H$15</c:f>
              <c:strCache>
                <c:ptCount val="4"/>
                <c:pt idx="0">
                  <c:v>Solo Trabajan</c:v>
                </c:pt>
                <c:pt idx="1">
                  <c:v>Solo Estudian</c:v>
                </c:pt>
                <c:pt idx="2">
                  <c:v>Estudian y Trabajan</c:v>
                </c:pt>
                <c:pt idx="3">
                  <c:v>No Estudian ni Trabajan</c:v>
                </c:pt>
              </c:strCache>
            </c:strRef>
          </c:cat>
          <c:val>
            <c:numRef>
              <c:f>Sur!$K$12:$K$15</c:f>
              <c:numCache>
                <c:formatCode>#,##0</c:formatCode>
                <c:ptCount val="4"/>
                <c:pt idx="0">
                  <c:v>308328.28999999998</c:v>
                </c:pt>
                <c:pt idx="1">
                  <c:v>203492.23</c:v>
                </c:pt>
                <c:pt idx="2">
                  <c:v>203574.41000000003</c:v>
                </c:pt>
                <c:pt idx="3">
                  <c:v>123132.16999999998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6.5010925925925916E-2"/>
          <c:y val="9.7232638888888889E-2"/>
          <c:w val="0.81754074074074079"/>
          <c:h val="6.896805555555556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Número de Ninis por sexo y Proporción en Macro</a:t>
            </a:r>
            <a:r>
              <a:rPr lang="en-US" sz="1000" baseline="0"/>
              <a:t> región, 2009-2016</a:t>
            </a:r>
            <a:r>
              <a:rPr lang="en-US" sz="1000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9456227576856"/>
          <c:y val="0.18566041666666666"/>
          <c:w val="0.59375200854079901"/>
          <c:h val="0.580396527777777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Sur!$F$34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Sur!$C$35:$C$42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Sur!$F$35:$F$42</c:f>
              <c:numCache>
                <c:formatCode>#,##0</c:formatCode>
                <c:ptCount val="8"/>
                <c:pt idx="0">
                  <c:v>108854.54000000001</c:v>
                </c:pt>
                <c:pt idx="1">
                  <c:v>104424.11000000002</c:v>
                </c:pt>
                <c:pt idx="2">
                  <c:v>118292.91999999998</c:v>
                </c:pt>
                <c:pt idx="3">
                  <c:v>111262.40000000001</c:v>
                </c:pt>
                <c:pt idx="4">
                  <c:v>123359.01</c:v>
                </c:pt>
                <c:pt idx="5">
                  <c:v>133787.04</c:v>
                </c:pt>
                <c:pt idx="6">
                  <c:v>137247.99</c:v>
                </c:pt>
                <c:pt idx="7">
                  <c:v>123132.17000000001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5456"/>
        <c:axId val="76916992"/>
      </c:barChart>
      <c:lineChart>
        <c:grouping val="standard"/>
        <c:varyColors val="0"/>
        <c:ser>
          <c:idx val="3"/>
          <c:order val="1"/>
          <c:tx>
            <c:strRef>
              <c:f>Sur!$G$34</c:f>
              <c:strCache>
                <c:ptCount val="1"/>
                <c:pt idx="0">
                  <c:v>Ninis (%)*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marker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Sur!$G$35:$G$42</c:f>
              <c:numCache>
                <c:formatCode>0.0%</c:formatCode>
                <c:ptCount val="8"/>
                <c:pt idx="0">
                  <c:v>0.13547871894824412</c:v>
                </c:pt>
                <c:pt idx="1">
                  <c:v>0.12857175502747861</c:v>
                </c:pt>
                <c:pt idx="2">
                  <c:v>0.1456015149962781</c:v>
                </c:pt>
                <c:pt idx="3">
                  <c:v>0.13123165445872575</c:v>
                </c:pt>
                <c:pt idx="4">
                  <c:v>0.14778140309936602</c:v>
                </c:pt>
                <c:pt idx="5">
                  <c:v>0.1499870917887498</c:v>
                </c:pt>
                <c:pt idx="6">
                  <c:v>0.16118451602574535</c:v>
                </c:pt>
                <c:pt idx="7">
                  <c:v>0.14684339607286645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28512"/>
        <c:axId val="76926976"/>
      </c:lineChart>
      <c:catAx>
        <c:axId val="769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6916992"/>
        <c:crosses val="autoZero"/>
        <c:auto val="1"/>
        <c:lblAlgn val="ctr"/>
        <c:lblOffset val="100"/>
        <c:noMultiLvlLbl val="0"/>
      </c:catAx>
      <c:valAx>
        <c:axId val="7691699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6915456"/>
        <c:crosses val="autoZero"/>
        <c:crossBetween val="between"/>
      </c:valAx>
      <c:valAx>
        <c:axId val="76926976"/>
        <c:scaling>
          <c:orientation val="minMax"/>
          <c:max val="0.25"/>
          <c:min val="0.1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6928512"/>
        <c:crosses val="max"/>
        <c:crossBetween val="between"/>
      </c:valAx>
      <c:catAx>
        <c:axId val="7692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76926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2070068216261072"/>
          <c:y val="0.30808055555555558"/>
          <c:w val="0.13482421619256357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Modalidad Contractual de los Jóvenes Ocupados</a:t>
            </a:r>
            <a:r>
              <a:rPr lang="en-US" sz="1000" baseline="0"/>
              <a:t> </a:t>
            </a:r>
            <a:r>
              <a:rPr lang="en-US" sz="1000"/>
              <a:t>de 15 a 24 años,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246189296760439"/>
          <c:y val="0.20545261437012718"/>
          <c:w val="0.56606286890195068"/>
          <c:h val="0.66273114879823836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Sur!$C$76:$C$80</c:f>
              <c:strCache>
                <c:ptCount val="5"/>
                <c:pt idx="0">
                  <c:v>Sin contrato</c:v>
                </c:pt>
                <c:pt idx="1">
                  <c:v>Contrato a plazo fijo</c:v>
                </c:pt>
                <c:pt idx="2">
                  <c:v>Contrato por locación de servicios </c:v>
                </c:pt>
                <c:pt idx="3">
                  <c:v>Contrato indefinido</c:v>
                </c:pt>
                <c:pt idx="4">
                  <c:v>Otras modalidades</c:v>
                </c:pt>
              </c:strCache>
            </c:strRef>
          </c:cat>
          <c:val>
            <c:numRef>
              <c:f>Sur!$D$76:$D$80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layout>
                <c:manualLayout>
                  <c:x val="5.6338028169014086E-2"/>
                  <c:y val="-6.5959044799925676E-2"/>
                </c:manualLayout>
              </c:layout>
              <c:spPr/>
              <c:txPr>
                <a:bodyPr/>
                <a:lstStyle/>
                <a:p>
                  <a:pPr>
                    <a:defRPr sz="750" b="1">
                      <a:solidFill>
                        <a:schemeClr val="accent2">
                          <a:lumMod val="20000"/>
                          <a:lumOff val="80000"/>
                        </a:schemeClr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078247261345854E-2"/>
                  <c:y val="6.2294653422152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909233176838811E-2"/>
                  <c:y val="-2.931513102218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298904538340586E-3"/>
                  <c:y val="-3.664391377773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649452269170579E-2"/>
                  <c:y val="2.931513102218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Sur!$C$76:$C$80</c:f>
              <c:strCache>
                <c:ptCount val="5"/>
                <c:pt idx="0">
                  <c:v>Sin contrato</c:v>
                </c:pt>
                <c:pt idx="1">
                  <c:v>Contrato a plazo fijo</c:v>
                </c:pt>
                <c:pt idx="2">
                  <c:v>Contrato por locación de servicios </c:v>
                </c:pt>
                <c:pt idx="3">
                  <c:v>Contrato indefinido</c:v>
                </c:pt>
                <c:pt idx="4">
                  <c:v>Otras modalidades</c:v>
                </c:pt>
              </c:strCache>
            </c:strRef>
          </c:cat>
          <c:val>
            <c:numRef>
              <c:f>Sur!$E$76:$E$80</c:f>
              <c:numCache>
                <c:formatCode>0.0%</c:formatCode>
                <c:ptCount val="5"/>
                <c:pt idx="0">
                  <c:v>0.80442393307309212</c:v>
                </c:pt>
                <c:pt idx="1">
                  <c:v>0.12235228878578415</c:v>
                </c:pt>
                <c:pt idx="2">
                  <c:v>4.1212129051352006E-2</c:v>
                </c:pt>
                <c:pt idx="3">
                  <c:v>1.133936823570687E-2</c:v>
                </c:pt>
                <c:pt idx="4">
                  <c:v>2.0672280854064848E-2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6"/>
      </c:doughnutChart>
    </c:plotArea>
    <c:legend>
      <c:legendPos val="r"/>
      <c:legendEntry>
        <c:idx val="0"/>
        <c:txPr>
          <a:bodyPr/>
          <a:lstStyle/>
          <a:p>
            <a:pPr>
              <a:defRPr sz="750" b="1" i="0" u="none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5683708550515691"/>
          <c:y val="0.40796881054721484"/>
          <c:w val="0.36151812009414314"/>
          <c:h val="0.2515042038071007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1</xdr:row>
      <xdr:rowOff>44823</xdr:rowOff>
    </xdr:from>
    <xdr:to>
      <xdr:col>5</xdr:col>
      <xdr:colOff>672354</xdr:colOff>
      <xdr:row>24</xdr:row>
      <xdr:rowOff>10187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0853" y="235323"/>
          <a:ext cx="4381501" cy="4346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256488</xdr:colOff>
      <xdr:row>38</xdr:row>
      <xdr:rowOff>29936</xdr:rowOff>
    </xdr:from>
    <xdr:to>
      <xdr:col>23</xdr:col>
      <xdr:colOff>66675</xdr:colOff>
      <xdr:row>53</xdr:row>
      <xdr:rowOff>52436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238125</xdr:colOff>
      <xdr:row>22</xdr:row>
      <xdr:rowOff>152400</xdr:rowOff>
    </xdr:from>
    <xdr:to>
      <xdr:col>23</xdr:col>
      <xdr:colOff>18375</xdr:colOff>
      <xdr:row>37</xdr:row>
      <xdr:rowOff>174900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267375</xdr:colOff>
      <xdr:row>6</xdr:row>
      <xdr:rowOff>171450</xdr:rowOff>
    </xdr:from>
    <xdr:to>
      <xdr:col>23</xdr:col>
      <xdr:colOff>47625</xdr:colOff>
      <xdr:row>22</xdr:row>
      <xdr:rowOff>3450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219075</xdr:colOff>
      <xdr:row>54</xdr:row>
      <xdr:rowOff>28575</xdr:rowOff>
    </xdr:from>
    <xdr:to>
      <xdr:col>23</xdr:col>
      <xdr:colOff>29262</xdr:colOff>
      <xdr:row>69</xdr:row>
      <xdr:rowOff>51075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72</xdr:row>
      <xdr:rowOff>123824</xdr:rowOff>
    </xdr:from>
    <xdr:to>
      <xdr:col>6</xdr:col>
      <xdr:colOff>571500</xdr:colOff>
      <xdr:row>90</xdr:row>
      <xdr:rowOff>160611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0.92384</cdr:y>
    </cdr:from>
    <cdr:to>
      <cdr:x>0.99098</cdr:x>
      <cdr:y>0.99118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06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0.00353</cdr:x>
      <cdr:y>0.93045</cdr:y>
    </cdr:from>
    <cdr:to>
      <cdr:x>1</cdr:x>
      <cdr:y>0.9978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267970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0.93266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60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0.92384</cdr:y>
    </cdr:from>
    <cdr:to>
      <cdr:x>0.99098</cdr:x>
      <cdr:y>0.99118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0650"/>
          <a:ext cx="538095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0.94358</cdr:y>
    </cdr:from>
    <cdr:to>
      <cdr:x>1</cdr:x>
      <cdr:y>0.99954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270250"/>
          <a:ext cx="4057650" cy="193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50">
              <a:latin typeface="Arial Narrow" panose="020B0606020202030204" pitchFamily="34" charset="0"/>
            </a:rPr>
            <a:t>Fuente: INEI                                                                                                     Elaboración:</a:t>
          </a:r>
          <a:r>
            <a:rPr lang="es-MX" sz="750" baseline="0">
              <a:latin typeface="Arial Narrow" panose="020B0606020202030204" pitchFamily="34" charset="0"/>
            </a:rPr>
            <a:t> CIE-PERUCÁMARAS</a:t>
          </a:r>
          <a:endParaRPr lang="es-MX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C9" sqref="C9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07" t="s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2:18" ht="19.5" customHeight="1" x14ac:dyDescent="0.25">
      <c r="B4" s="108" t="s">
        <v>88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2:18" ht="15" customHeight="1" x14ac:dyDescent="0.25">
      <c r="B5" s="109" t="s">
        <v>56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N27"/>
  <sheetViews>
    <sheetView zoomScale="85" zoomScaleNormal="85" workbookViewId="0"/>
  </sheetViews>
  <sheetFormatPr baseColWidth="10" defaultRowHeight="15" x14ac:dyDescent="0.25"/>
  <cols>
    <col min="1" max="16384" width="11.42578125" style="1"/>
  </cols>
  <sheetData>
    <row r="2" spans="7:14" x14ac:dyDescent="0.25">
      <c r="G2" s="133" t="s">
        <v>77</v>
      </c>
      <c r="H2" s="134"/>
      <c r="I2" s="134"/>
      <c r="J2" s="134"/>
      <c r="K2" s="134"/>
      <c r="L2" s="134"/>
      <c r="M2" s="134"/>
      <c r="N2" s="135"/>
    </row>
    <row r="3" spans="7:14" x14ac:dyDescent="0.25">
      <c r="G3" s="136"/>
      <c r="H3" s="137"/>
      <c r="I3" s="137"/>
      <c r="J3" s="137"/>
      <c r="K3" s="137"/>
      <c r="L3" s="137"/>
      <c r="M3" s="137"/>
      <c r="N3" s="138"/>
    </row>
    <row r="4" spans="7:14" x14ac:dyDescent="0.25">
      <c r="G4" s="139"/>
      <c r="H4" s="140"/>
      <c r="I4" s="140"/>
      <c r="J4" s="140"/>
      <c r="K4" s="140"/>
      <c r="L4" s="140"/>
      <c r="M4" s="140"/>
      <c r="N4" s="141"/>
    </row>
    <row r="6" spans="7:14" x14ac:dyDescent="0.25">
      <c r="G6" s="133" t="s">
        <v>78</v>
      </c>
      <c r="H6" s="134"/>
      <c r="I6" s="134"/>
      <c r="J6" s="134"/>
      <c r="K6" s="134"/>
      <c r="L6" s="134"/>
      <c r="M6" s="134"/>
      <c r="N6" s="135"/>
    </row>
    <row r="7" spans="7:14" x14ac:dyDescent="0.25">
      <c r="G7" s="136"/>
      <c r="H7" s="137"/>
      <c r="I7" s="137"/>
      <c r="J7" s="137"/>
      <c r="K7" s="137"/>
      <c r="L7" s="137"/>
      <c r="M7" s="137"/>
      <c r="N7" s="138"/>
    </row>
    <row r="8" spans="7:14" x14ac:dyDescent="0.25">
      <c r="G8" s="139"/>
      <c r="H8" s="140"/>
      <c r="I8" s="140"/>
      <c r="J8" s="140"/>
      <c r="K8" s="140"/>
      <c r="L8" s="140"/>
      <c r="M8" s="140"/>
      <c r="N8" s="141"/>
    </row>
    <row r="10" spans="7:14" ht="15" customHeight="1" x14ac:dyDescent="0.25">
      <c r="G10" s="133" t="s">
        <v>79</v>
      </c>
      <c r="H10" s="134"/>
      <c r="I10" s="134"/>
      <c r="J10" s="134"/>
      <c r="K10" s="134"/>
      <c r="L10" s="134"/>
      <c r="M10" s="134"/>
      <c r="N10" s="135"/>
    </row>
    <row r="11" spans="7:14" x14ac:dyDescent="0.25">
      <c r="G11" s="136"/>
      <c r="H11" s="137"/>
      <c r="I11" s="137"/>
      <c r="J11" s="137"/>
      <c r="K11" s="137"/>
      <c r="L11" s="137"/>
      <c r="M11" s="137"/>
      <c r="N11" s="138"/>
    </row>
    <row r="12" spans="7:14" x14ac:dyDescent="0.25">
      <c r="G12" s="136"/>
      <c r="H12" s="137"/>
      <c r="I12" s="137"/>
      <c r="J12" s="137"/>
      <c r="K12" s="137"/>
      <c r="L12" s="137"/>
      <c r="M12" s="137"/>
      <c r="N12" s="138"/>
    </row>
    <row r="13" spans="7:14" x14ac:dyDescent="0.25">
      <c r="G13" s="136"/>
      <c r="H13" s="137"/>
      <c r="I13" s="137"/>
      <c r="J13" s="137"/>
      <c r="K13" s="137"/>
      <c r="L13" s="137"/>
      <c r="M13" s="137"/>
      <c r="N13" s="138"/>
    </row>
    <row r="14" spans="7:14" x14ac:dyDescent="0.25">
      <c r="G14" s="136"/>
      <c r="H14" s="137"/>
      <c r="I14" s="137"/>
      <c r="J14" s="137"/>
      <c r="K14" s="137"/>
      <c r="L14" s="137"/>
      <c r="M14" s="137"/>
      <c r="N14" s="138"/>
    </row>
    <row r="15" spans="7:14" x14ac:dyDescent="0.25">
      <c r="G15" s="139"/>
      <c r="H15" s="140"/>
      <c r="I15" s="140"/>
      <c r="J15" s="140"/>
      <c r="K15" s="140"/>
      <c r="L15" s="140"/>
      <c r="M15" s="140"/>
      <c r="N15" s="141"/>
    </row>
    <row r="17" spans="7:14" x14ac:dyDescent="0.25">
      <c r="G17" s="133" t="s">
        <v>80</v>
      </c>
      <c r="H17" s="134"/>
      <c r="I17" s="134"/>
      <c r="J17" s="134"/>
      <c r="K17" s="134"/>
      <c r="L17" s="134"/>
      <c r="M17" s="134"/>
      <c r="N17" s="135"/>
    </row>
    <row r="18" spans="7:14" x14ac:dyDescent="0.25">
      <c r="G18" s="136"/>
      <c r="H18" s="137"/>
      <c r="I18" s="137"/>
      <c r="J18" s="137"/>
      <c r="K18" s="137"/>
      <c r="L18" s="137"/>
      <c r="M18" s="137"/>
      <c r="N18" s="138"/>
    </row>
    <row r="19" spans="7:14" x14ac:dyDescent="0.25">
      <c r="G19" s="136"/>
      <c r="H19" s="137"/>
      <c r="I19" s="137"/>
      <c r="J19" s="137"/>
      <c r="K19" s="137"/>
      <c r="L19" s="137"/>
      <c r="M19" s="137"/>
      <c r="N19" s="138"/>
    </row>
    <row r="20" spans="7:14" x14ac:dyDescent="0.25">
      <c r="G20" s="139"/>
      <c r="H20" s="140"/>
      <c r="I20" s="140"/>
      <c r="J20" s="140"/>
      <c r="K20" s="140"/>
      <c r="L20" s="140"/>
      <c r="M20" s="140"/>
      <c r="N20" s="141"/>
    </row>
    <row r="22" spans="7:14" ht="15" customHeight="1" x14ac:dyDescent="0.25">
      <c r="G22" s="133" t="s">
        <v>81</v>
      </c>
      <c r="H22" s="134"/>
      <c r="I22" s="134"/>
      <c r="J22" s="134"/>
      <c r="K22" s="134"/>
      <c r="L22" s="134"/>
      <c r="M22" s="134"/>
      <c r="N22" s="135"/>
    </row>
    <row r="23" spans="7:14" x14ac:dyDescent="0.25">
      <c r="G23" s="136"/>
      <c r="H23" s="137"/>
      <c r="I23" s="137"/>
      <c r="J23" s="137"/>
      <c r="K23" s="137"/>
      <c r="L23" s="137"/>
      <c r="M23" s="137"/>
      <c r="N23" s="138"/>
    </row>
    <row r="24" spans="7:14" x14ac:dyDescent="0.25">
      <c r="G24" s="139"/>
      <c r="H24" s="140"/>
      <c r="I24" s="140"/>
      <c r="J24" s="140"/>
      <c r="K24" s="140"/>
      <c r="L24" s="140"/>
      <c r="M24" s="140"/>
      <c r="N24" s="141"/>
    </row>
    <row r="25" spans="7:14" x14ac:dyDescent="0.25">
      <c r="G25" s="98"/>
      <c r="H25" s="98"/>
      <c r="I25" s="98"/>
      <c r="J25" s="98"/>
      <c r="K25" s="98"/>
      <c r="L25" s="98"/>
      <c r="M25" s="98"/>
      <c r="N25" s="98"/>
    </row>
    <row r="26" spans="7:14" x14ac:dyDescent="0.25">
      <c r="G26" s="98"/>
      <c r="H26" s="98"/>
      <c r="I26" s="98"/>
      <c r="J26" s="98"/>
      <c r="K26" s="98"/>
      <c r="L26" s="98"/>
      <c r="M26" s="98"/>
      <c r="N26" s="98"/>
    </row>
    <row r="27" spans="7:14" x14ac:dyDescent="0.25">
      <c r="G27" s="98"/>
      <c r="H27" s="98"/>
      <c r="I27" s="98"/>
      <c r="J27" s="98"/>
      <c r="K27" s="98"/>
      <c r="L27" s="98"/>
      <c r="M27" s="98"/>
      <c r="N27" s="98"/>
    </row>
  </sheetData>
  <mergeCells count="5">
    <mergeCell ref="G2:N4"/>
    <mergeCell ref="G6:N8"/>
    <mergeCell ref="G10:N15"/>
    <mergeCell ref="G17:N20"/>
    <mergeCell ref="G22:N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0" t="s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2:15" x14ac:dyDescent="0.2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2:15" x14ac:dyDescent="0.25"/>
    <row r="11" spans="2:15" x14ac:dyDescent="0.25">
      <c r="G11" s="9"/>
    </row>
    <row r="12" spans="2:15" x14ac:dyDescent="0.25">
      <c r="F12" s="9" t="s">
        <v>57</v>
      </c>
      <c r="G12" s="9"/>
      <c r="J12" s="2">
        <v>2</v>
      </c>
    </row>
    <row r="13" spans="2:15" x14ac:dyDescent="0.25">
      <c r="G13" s="9" t="s">
        <v>58</v>
      </c>
      <c r="J13" s="2">
        <v>3</v>
      </c>
    </row>
    <row r="14" spans="2:15" x14ac:dyDescent="0.25">
      <c r="G14" s="9" t="s">
        <v>59</v>
      </c>
      <c r="J14" s="2">
        <v>4</v>
      </c>
    </row>
    <row r="15" spans="2:15" x14ac:dyDescent="0.25">
      <c r="G15" s="9" t="s">
        <v>60</v>
      </c>
      <c r="J15" s="2">
        <v>5</v>
      </c>
    </row>
    <row r="16" spans="2:15" x14ac:dyDescent="0.25">
      <c r="G16" s="9" t="s">
        <v>61</v>
      </c>
      <c r="J16" s="2">
        <v>6</v>
      </c>
    </row>
    <row r="17" spans="7:10" x14ac:dyDescent="0.25">
      <c r="G17" s="9" t="s">
        <v>62</v>
      </c>
      <c r="J17" s="2">
        <v>7</v>
      </c>
    </row>
    <row r="18" spans="7:10" x14ac:dyDescent="0.25">
      <c r="G18" s="18" t="s">
        <v>63</v>
      </c>
      <c r="J18" s="2">
        <v>8</v>
      </c>
    </row>
    <row r="19" spans="7:10" x14ac:dyDescent="0.25">
      <c r="G19" s="9" t="s">
        <v>64</v>
      </c>
      <c r="J19" s="2">
        <v>9</v>
      </c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1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11" t="s">
        <v>89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"/>
    </row>
    <row r="2" spans="2:23" x14ac:dyDescent="0.2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"/>
    </row>
    <row r="3" spans="2:23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 t="str">
        <f>+B31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  <c r="R4" s="69"/>
      <c r="S4" s="69"/>
      <c r="T4" s="69"/>
      <c r="U4" s="69"/>
      <c r="V4" s="69"/>
      <c r="W4" s="69"/>
    </row>
    <row r="5" spans="2:23" x14ac:dyDescent="0.25">
      <c r="B5" s="5" t="str">
        <f>+B47</f>
        <v>3. Jóvenes de 15 a 24 años que trabajan</v>
      </c>
      <c r="R5" s="69"/>
      <c r="S5" s="69"/>
      <c r="T5" s="69"/>
      <c r="U5" s="69"/>
      <c r="V5" s="69"/>
      <c r="W5" s="69"/>
    </row>
    <row r="6" spans="2:23" x14ac:dyDescent="0.25">
      <c r="R6" s="69"/>
      <c r="S6" s="69"/>
      <c r="T6" s="69"/>
      <c r="U6" s="69"/>
      <c r="V6" s="69"/>
      <c r="W6" s="69"/>
    </row>
    <row r="7" spans="2:23" x14ac:dyDescent="0.25"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R7" s="69"/>
      <c r="S7" s="69"/>
      <c r="T7" s="69"/>
      <c r="U7" s="69"/>
      <c r="V7" s="69"/>
      <c r="W7" s="69"/>
    </row>
    <row r="8" spans="2:23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23" x14ac:dyDescent="0.25">
      <c r="B9" s="13"/>
      <c r="C9" s="12"/>
      <c r="D9" s="12"/>
      <c r="E9" s="12"/>
      <c r="F9" s="12"/>
      <c r="G9" s="12"/>
      <c r="H9" s="112" t="s">
        <v>17</v>
      </c>
      <c r="I9" s="112"/>
      <c r="J9" s="112"/>
      <c r="K9" s="112"/>
      <c r="L9" s="112"/>
      <c r="M9" s="112"/>
      <c r="N9" s="112"/>
      <c r="O9" s="112"/>
      <c r="P9" s="19"/>
    </row>
    <row r="10" spans="2:23" x14ac:dyDescent="0.25">
      <c r="B10" s="13"/>
      <c r="C10" s="12" t="s">
        <v>4</v>
      </c>
      <c r="D10" s="12"/>
      <c r="E10" s="12"/>
      <c r="F10" s="59">
        <f>+Arequipa!F10+Cusco!F10+'Madre de Dios'!F10+Moquegua!F10+Puno!F10+Tacna!F10</f>
        <v>3555942.8899999997</v>
      </c>
      <c r="H10" s="114" t="s">
        <v>54</v>
      </c>
      <c r="I10" s="114"/>
      <c r="J10" s="114"/>
      <c r="K10" s="115">
        <v>2016</v>
      </c>
      <c r="L10" s="116"/>
      <c r="M10" s="115">
        <v>2015</v>
      </c>
      <c r="N10" s="116"/>
      <c r="O10" s="117" t="s">
        <v>82</v>
      </c>
      <c r="P10" s="14"/>
    </row>
    <row r="11" spans="2:23" x14ac:dyDescent="0.25">
      <c r="B11" s="13"/>
      <c r="C11" s="12" t="s">
        <v>65</v>
      </c>
      <c r="D11" s="12"/>
      <c r="E11" s="12"/>
      <c r="F11" s="59">
        <f>+Arequipa!F11+Cusco!F11+'Madre de Dios'!F11+Moquegua!F11+Puno!F11+Tacna!F11</f>
        <v>838527.12</v>
      </c>
      <c r="H11" s="114"/>
      <c r="I11" s="114"/>
      <c r="J11" s="114"/>
      <c r="K11" s="56" t="s">
        <v>8</v>
      </c>
      <c r="L11" s="56" t="s">
        <v>9</v>
      </c>
      <c r="M11" s="56" t="s">
        <v>8</v>
      </c>
      <c r="N11" s="56" t="s">
        <v>9</v>
      </c>
      <c r="O11" s="118"/>
      <c r="P11" s="14"/>
    </row>
    <row r="12" spans="2:23" x14ac:dyDescent="0.25">
      <c r="B12" s="13"/>
      <c r="C12" s="12" t="s">
        <v>18</v>
      </c>
      <c r="D12" s="12"/>
      <c r="E12" s="12"/>
      <c r="H12" s="23" t="s">
        <v>12</v>
      </c>
      <c r="I12" s="22"/>
      <c r="J12" s="21"/>
      <c r="K12" s="57">
        <f>+Arequipa!K12+Cusco!K12+'Madre de Dios'!K12+Moquegua!K12+Puno!K12+Tacna!K12</f>
        <v>308328.28999999998</v>
      </c>
      <c r="L12" s="33">
        <f>+K12/K16</f>
        <v>0.36770223645723549</v>
      </c>
      <c r="M12" s="57">
        <f>+Arequipa!M12+Cusco!M12+'Madre de Dios'!M12+Moquegua!M12+Puno!M12+Tacna!M12</f>
        <v>336179.39</v>
      </c>
      <c r="N12" s="33">
        <f>+M12/M16</f>
        <v>0.39481024294039058</v>
      </c>
      <c r="O12" s="100">
        <f>+(L12-N12)*100</f>
        <v>-2.7108006483155087</v>
      </c>
      <c r="P12" s="94">
        <f>+K12-M12</f>
        <v>-27851.100000000035</v>
      </c>
    </row>
    <row r="13" spans="2:23" x14ac:dyDescent="0.25">
      <c r="B13" s="13"/>
      <c r="C13" s="12" t="s">
        <v>19</v>
      </c>
      <c r="D13" s="12"/>
      <c r="E13" s="12"/>
      <c r="F13" s="20">
        <f>+F11/F10</f>
        <v>0.2358100638674768</v>
      </c>
      <c r="G13" s="12"/>
      <c r="H13" s="23" t="s">
        <v>13</v>
      </c>
      <c r="I13" s="22"/>
      <c r="J13" s="21"/>
      <c r="K13" s="57">
        <f>+Arequipa!K13+Cusco!K13+'Madre de Dios'!K13+Moquegua!K13+Puno!K13+Tacna!K13</f>
        <v>203492.23</v>
      </c>
      <c r="L13" s="33">
        <f>+K13/K16</f>
        <v>0.24267817939336725</v>
      </c>
      <c r="M13" s="57">
        <f>+Arequipa!M13+Cusco!M13+'Madre de Dios'!M13+Moquegua!M13+Puno!M13+Tacna!M13</f>
        <v>190771.7</v>
      </c>
      <c r="N13" s="33">
        <f>+M13/M16</f>
        <v>0.22404294690150789</v>
      </c>
      <c r="O13" s="100">
        <f t="shared" ref="O13:O16" si="0">+(L13-N13)*100</f>
        <v>1.8635232491859361</v>
      </c>
      <c r="P13" s="94">
        <f t="shared" ref="P13:P15" si="1">+K13-M13</f>
        <v>12720.529999999999</v>
      </c>
    </row>
    <row r="14" spans="2:23" x14ac:dyDescent="0.25">
      <c r="B14" s="13"/>
      <c r="C14" s="12"/>
      <c r="D14" s="12"/>
      <c r="E14" s="12"/>
      <c r="F14" s="12"/>
      <c r="G14" s="12"/>
      <c r="H14" s="23" t="s">
        <v>15</v>
      </c>
      <c r="I14" s="22"/>
      <c r="J14" s="21"/>
      <c r="K14" s="57">
        <f>+Arequipa!K14+Cusco!K14+'Madre de Dios'!K14+Moquegua!K14+Puno!K14+Tacna!K14</f>
        <v>203574.41000000003</v>
      </c>
      <c r="L14" s="33">
        <f>+K14/K16</f>
        <v>0.24277618457411812</v>
      </c>
      <c r="M14" s="57">
        <f>+Arequipa!M14+Cusco!M14+'Madre de Dios'!M14+Moquegua!M14+Puno!M14+Tacna!M14</f>
        <v>187297.03999999998</v>
      </c>
      <c r="N14" s="33">
        <f>+M14/M16</f>
        <v>0.21996229413235607</v>
      </c>
      <c r="O14" s="100">
        <f t="shared" si="0"/>
        <v>2.2813890441762048</v>
      </c>
      <c r="P14" s="94">
        <f t="shared" si="1"/>
        <v>16277.370000000054</v>
      </c>
    </row>
    <row r="15" spans="2:23" x14ac:dyDescent="0.25">
      <c r="B15" s="13"/>
      <c r="C15" s="12"/>
      <c r="D15" s="12"/>
      <c r="E15" s="12"/>
      <c r="F15" s="12"/>
      <c r="G15" s="12"/>
      <c r="H15" s="24" t="s">
        <v>14</v>
      </c>
      <c r="I15" s="22"/>
      <c r="J15" s="21"/>
      <c r="K15" s="60">
        <f>+Arequipa!K15+Cusco!K15+'Madre de Dios'!K15+Moquegua!K15+Puno!K15+Tacna!K15</f>
        <v>123132.16999999998</v>
      </c>
      <c r="L15" s="34">
        <f>+K15/K16</f>
        <v>0.14684339957527903</v>
      </c>
      <c r="M15" s="60">
        <f>+Arequipa!M15+Cusco!M15+'Madre de Dios'!M15+Moquegua!M15+Puno!M15+Tacna!M15</f>
        <v>137247.99</v>
      </c>
      <c r="N15" s="34">
        <f>+M15/M16</f>
        <v>0.16118451602574532</v>
      </c>
      <c r="O15" s="100">
        <f t="shared" si="0"/>
        <v>-1.4341116450466291</v>
      </c>
      <c r="P15" s="94">
        <f t="shared" si="1"/>
        <v>-14115.820000000007</v>
      </c>
    </row>
    <row r="16" spans="2:23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5">
        <f>SUM(K12:K15)</f>
        <v>838527.10000000009</v>
      </c>
      <c r="L16" s="36">
        <f>SUM(L12:L15)</f>
        <v>0.99999999999999989</v>
      </c>
      <c r="M16" s="35">
        <f>SUM(M12:M15)</f>
        <v>851496.12000000011</v>
      </c>
      <c r="N16" s="36">
        <f>SUM(N12:N15)</f>
        <v>0.99999999999999989</v>
      </c>
      <c r="O16" s="101">
        <f t="shared" si="0"/>
        <v>0</v>
      </c>
      <c r="P16" s="14"/>
    </row>
    <row r="17" spans="2:16" x14ac:dyDescent="0.25">
      <c r="B17" s="13"/>
      <c r="C17" s="119" t="s">
        <v>51</v>
      </c>
      <c r="D17" s="119"/>
      <c r="E17" s="119"/>
      <c r="F17" s="12"/>
      <c r="G17" s="12"/>
      <c r="H17" s="113" t="s">
        <v>21</v>
      </c>
      <c r="I17" s="113"/>
      <c r="J17" s="113"/>
      <c r="K17" s="113"/>
      <c r="L17" s="113"/>
      <c r="M17" s="113"/>
      <c r="N17" s="113"/>
      <c r="O17" s="113"/>
      <c r="P17" s="14"/>
    </row>
    <row r="18" spans="2:16" x14ac:dyDescent="0.25">
      <c r="B18" s="13"/>
      <c r="C18" s="120"/>
      <c r="D18" s="120"/>
      <c r="E18" s="120"/>
      <c r="F18" s="54"/>
      <c r="G18" s="12"/>
      <c r="H18" s="54"/>
      <c r="I18" s="54"/>
      <c r="J18" s="54"/>
      <c r="K18" s="54"/>
      <c r="L18" s="54"/>
      <c r="M18" s="54"/>
      <c r="N18" s="99"/>
      <c r="O18" s="54"/>
      <c r="P18" s="14"/>
    </row>
    <row r="19" spans="2:16" x14ac:dyDescent="0.25">
      <c r="B19" s="13"/>
      <c r="C19" s="75" t="s">
        <v>50</v>
      </c>
      <c r="D19" s="75" t="s">
        <v>75</v>
      </c>
      <c r="E19" s="75" t="s">
        <v>76</v>
      </c>
      <c r="F19" s="54"/>
      <c r="G19" s="12"/>
      <c r="L19" s="54"/>
      <c r="M19" s="81"/>
      <c r="N19" s="54"/>
      <c r="O19" s="54"/>
      <c r="P19" s="14"/>
    </row>
    <row r="20" spans="2:16" x14ac:dyDescent="0.25">
      <c r="B20" s="13"/>
      <c r="C20" s="73" t="s">
        <v>58</v>
      </c>
      <c r="D20" s="74">
        <f>+Arequipa!K15</f>
        <v>42826.63</v>
      </c>
      <c r="E20" s="20">
        <f>+Arequipa!L15</f>
        <v>0.19007891092502258</v>
      </c>
      <c r="F20" s="102">
        <f>+Arequipa!F11</f>
        <v>225309.75</v>
      </c>
      <c r="G20" s="103">
        <f>+D20/D$26</f>
        <v>0.34781024325324567</v>
      </c>
      <c r="L20" s="3"/>
      <c r="M20" s="3"/>
      <c r="N20" s="3"/>
      <c r="O20" s="54"/>
      <c r="P20" s="14"/>
    </row>
    <row r="21" spans="2:16" x14ac:dyDescent="0.25">
      <c r="B21" s="13"/>
      <c r="C21" s="73" t="s">
        <v>59</v>
      </c>
      <c r="D21" s="74">
        <f>+Cusco!K15</f>
        <v>31075.759999999998</v>
      </c>
      <c r="E21" s="20">
        <f>+Cusco!L15</f>
        <v>0.13138869571570438</v>
      </c>
      <c r="F21" s="102">
        <f>+Cusco!F11</f>
        <v>236517.77</v>
      </c>
      <c r="G21" s="103">
        <f t="shared" ref="G21:G25" si="2">+D21/D$26</f>
        <v>0.25237726257890197</v>
      </c>
      <c r="L21" s="3"/>
      <c r="M21" s="3"/>
      <c r="N21" s="3"/>
      <c r="O21" s="54"/>
      <c r="P21" s="14"/>
    </row>
    <row r="22" spans="2:16" x14ac:dyDescent="0.25">
      <c r="B22" s="13"/>
      <c r="C22" s="73" t="s">
        <v>62</v>
      </c>
      <c r="D22" s="74">
        <f>+Puno!K15</f>
        <v>28262.06</v>
      </c>
      <c r="E22" s="20">
        <f>+Puno!L15</f>
        <v>0.10819725916427349</v>
      </c>
      <c r="F22" s="102">
        <f>+Puno!F11</f>
        <v>261208.65</v>
      </c>
      <c r="G22" s="103">
        <f t="shared" si="2"/>
        <v>0.22952620748907457</v>
      </c>
      <c r="L22" s="3"/>
      <c r="M22" s="3"/>
      <c r="N22" s="3"/>
      <c r="O22" s="54"/>
      <c r="P22" s="14"/>
    </row>
    <row r="23" spans="2:16" x14ac:dyDescent="0.25">
      <c r="B23" s="13"/>
      <c r="C23" s="73" t="s">
        <v>63</v>
      </c>
      <c r="D23" s="74">
        <f>+Tacna!K15</f>
        <v>12745.96</v>
      </c>
      <c r="E23" s="20">
        <f>+Tacna!L15</f>
        <v>0.19739691105232582</v>
      </c>
      <c r="F23" s="102">
        <f>+Tacna!F11</f>
        <v>64570.21</v>
      </c>
      <c r="G23" s="103">
        <f t="shared" si="2"/>
        <v>0.10351445930011628</v>
      </c>
      <c r="L23" s="3"/>
      <c r="M23" s="3"/>
      <c r="N23" s="3"/>
      <c r="O23" s="54"/>
      <c r="P23" s="14"/>
    </row>
    <row r="24" spans="2:16" x14ac:dyDescent="0.25">
      <c r="B24" s="13"/>
      <c r="C24" s="73" t="s">
        <v>61</v>
      </c>
      <c r="D24" s="74">
        <f>+Moquegua!K15</f>
        <v>4942.45</v>
      </c>
      <c r="E24" s="20">
        <f>+Moquegua!L15</f>
        <v>0.16568150680683835</v>
      </c>
      <c r="F24" s="102">
        <f>+Moquegua!F11</f>
        <v>29831.03</v>
      </c>
      <c r="G24" s="103">
        <f t="shared" si="2"/>
        <v>4.013938843114679E-2</v>
      </c>
      <c r="L24" s="3"/>
      <c r="M24" s="3"/>
      <c r="N24" s="3"/>
      <c r="O24" s="54"/>
      <c r="P24" s="14"/>
    </row>
    <row r="25" spans="2:16" x14ac:dyDescent="0.25">
      <c r="B25" s="13"/>
      <c r="C25" s="73" t="s">
        <v>60</v>
      </c>
      <c r="D25" s="74">
        <f>+'Madre de Dios'!K15</f>
        <v>3279.31</v>
      </c>
      <c r="E25" s="20">
        <f>+'Madre de Dios'!L15</f>
        <v>0.15549336619612122</v>
      </c>
      <c r="F25" s="102">
        <f>+'Madre de Dios'!F11</f>
        <v>21089.71</v>
      </c>
      <c r="G25" s="103">
        <f t="shared" si="2"/>
        <v>2.663243894751469E-2</v>
      </c>
      <c r="L25" s="3"/>
      <c r="M25" s="3"/>
      <c r="N25" s="3"/>
      <c r="O25" s="54"/>
      <c r="P25" s="14"/>
    </row>
    <row r="26" spans="2:16" x14ac:dyDescent="0.25">
      <c r="B26" s="13"/>
      <c r="C26" s="76" t="s">
        <v>1</v>
      </c>
      <c r="D26" s="77">
        <f>SUM(D20:D25)</f>
        <v>123132.17</v>
      </c>
      <c r="E26" s="78">
        <f>+L15</f>
        <v>0.14684339957527903</v>
      </c>
      <c r="G26" s="3"/>
      <c r="L26" s="3"/>
      <c r="M26" s="3"/>
      <c r="N26" s="3"/>
      <c r="O26" s="54"/>
      <c r="P26" s="14"/>
    </row>
    <row r="27" spans="2:16" x14ac:dyDescent="0.25">
      <c r="B27" s="13"/>
      <c r="C27" s="42" t="s">
        <v>52</v>
      </c>
      <c r="D27" s="12"/>
      <c r="E27" s="12"/>
      <c r="F27" s="3"/>
      <c r="G27" s="3"/>
      <c r="L27" s="3"/>
      <c r="M27" s="3"/>
      <c r="N27" s="3"/>
      <c r="O27" s="54"/>
      <c r="P27" s="14"/>
    </row>
    <row r="28" spans="2:16" x14ac:dyDescent="0.25">
      <c r="B28" s="13"/>
      <c r="C28" s="42" t="s">
        <v>53</v>
      </c>
      <c r="D28" s="12"/>
      <c r="E28" s="3"/>
      <c r="F28" s="3"/>
      <c r="G28" s="3"/>
      <c r="L28" s="3"/>
      <c r="M28" s="3"/>
      <c r="N28" s="3"/>
      <c r="P28" s="14"/>
    </row>
    <row r="29" spans="2:16" x14ac:dyDescent="0.25">
      <c r="B29" s="15"/>
      <c r="C29" s="16"/>
      <c r="D29" s="16"/>
      <c r="E29" s="16"/>
      <c r="F29" s="16"/>
      <c r="G29" s="16"/>
      <c r="H29" s="95"/>
      <c r="I29" s="16"/>
      <c r="J29" s="16"/>
      <c r="K29" s="16"/>
      <c r="L29" s="16"/>
      <c r="M29" s="16"/>
      <c r="N29" s="16"/>
      <c r="O29" s="16"/>
      <c r="P29" s="17"/>
    </row>
    <row r="31" spans="2:16" x14ac:dyDescent="0.25">
      <c r="B31" s="26" t="s">
        <v>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2:16" x14ac:dyDescent="0.25">
      <c r="B32" s="13"/>
      <c r="C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12" t="s">
        <v>25</v>
      </c>
      <c r="D33" s="112"/>
      <c r="E33" s="112"/>
      <c r="F33" s="112"/>
      <c r="G33" s="112"/>
      <c r="H33" s="12"/>
      <c r="I33" s="12"/>
      <c r="J33" s="12"/>
      <c r="K33" s="12" t="s">
        <v>49</v>
      </c>
      <c r="L33" s="12"/>
      <c r="N33" s="12"/>
      <c r="O33" s="12"/>
      <c r="P33" s="14"/>
    </row>
    <row r="34" spans="2:16" ht="15" customHeight="1" x14ac:dyDescent="0.25">
      <c r="B34" s="13"/>
      <c r="C34" s="37" t="s">
        <v>2</v>
      </c>
      <c r="D34" s="37" t="s">
        <v>6</v>
      </c>
      <c r="E34" s="37" t="s">
        <v>7</v>
      </c>
      <c r="F34" s="37" t="s">
        <v>1</v>
      </c>
      <c r="G34" s="38" t="s">
        <v>22</v>
      </c>
      <c r="H34" s="39" t="s">
        <v>24</v>
      </c>
      <c r="K34" s="37" t="s">
        <v>2</v>
      </c>
      <c r="L34" s="37" t="s">
        <v>6</v>
      </c>
      <c r="M34" s="37" t="s">
        <v>7</v>
      </c>
      <c r="N34" s="37" t="s">
        <v>1</v>
      </c>
      <c r="O34" s="12"/>
      <c r="P34" s="14"/>
    </row>
    <row r="35" spans="2:16" x14ac:dyDescent="0.25">
      <c r="B35" s="13"/>
      <c r="C35" s="25">
        <v>2009</v>
      </c>
      <c r="D35" s="57">
        <f>+Arequipa!D25+Cusco!D25+'Madre de Dios'!D25+Moquegua!D25+Puno!D25+Tacna!D25</f>
        <v>44820.83</v>
      </c>
      <c r="E35" s="57">
        <f>+Arequipa!E25+Cusco!E25+'Madre de Dios'!E25+Moquegua!E25+Puno!E25+Tacna!E25</f>
        <v>64033.71</v>
      </c>
      <c r="F35" s="41">
        <f>+E35+D35</f>
        <v>108854.54000000001</v>
      </c>
      <c r="G35" s="40">
        <f>+F35/H35</f>
        <v>0.13547871894824412</v>
      </c>
      <c r="H35" s="85">
        <f>+Arequipa!H25+Cusco!H25+'Madre de Dios'!H25+Moquegua!H25+Puno!H25+Tacna!H25</f>
        <v>803480.73</v>
      </c>
      <c r="I35" s="70"/>
      <c r="J35" s="70"/>
      <c r="K35" s="25">
        <v>2009</v>
      </c>
      <c r="L35" s="71">
        <f>+D35/F35</f>
        <v>0.41174975338649172</v>
      </c>
      <c r="M35" s="71">
        <f>+E35/F35</f>
        <v>0.58825024661350822</v>
      </c>
      <c r="N35" s="72">
        <f>+M35+L35</f>
        <v>1</v>
      </c>
      <c r="O35" s="12"/>
      <c r="P35" s="14"/>
    </row>
    <row r="36" spans="2:16" x14ac:dyDescent="0.25">
      <c r="B36" s="13"/>
      <c r="C36" s="25">
        <v>2010</v>
      </c>
      <c r="D36" s="57">
        <f>+Arequipa!D26+Cusco!D26+'Madre de Dios'!D26+Moquegua!D26+Puno!D26+Tacna!D26</f>
        <v>45764.69</v>
      </c>
      <c r="E36" s="57">
        <f>+Arequipa!E26+Cusco!E26+'Madre de Dios'!E26+Moquegua!E26+Puno!E26+Tacna!E26</f>
        <v>58659.420000000006</v>
      </c>
      <c r="F36" s="41">
        <f t="shared" ref="F36:F42" si="3">+E36+D36</f>
        <v>104424.11000000002</v>
      </c>
      <c r="G36" s="40">
        <f t="shared" ref="G36:G42" si="4">+F36/H36</f>
        <v>0.12857175502747861</v>
      </c>
      <c r="H36" s="85">
        <f>+Arequipa!H26+Cusco!H26+'Madre de Dios'!H26+Moquegua!H26+Puno!H26+Tacna!H26</f>
        <v>812185.46</v>
      </c>
      <c r="I36" s="70"/>
      <c r="J36" s="70"/>
      <c r="K36" s="25">
        <v>2010</v>
      </c>
      <c r="L36" s="71">
        <f t="shared" ref="L36:L42" si="5">+D36/F36</f>
        <v>0.43825788891090378</v>
      </c>
      <c r="M36" s="71">
        <f t="shared" ref="M36:M42" si="6">+E36/F36</f>
        <v>0.56174211108909611</v>
      </c>
      <c r="N36" s="72">
        <f t="shared" ref="N36:N42" si="7">+M36+L36</f>
        <v>0.99999999999999989</v>
      </c>
      <c r="O36" s="12"/>
      <c r="P36" s="14"/>
    </row>
    <row r="37" spans="2:16" x14ac:dyDescent="0.25">
      <c r="B37" s="13"/>
      <c r="C37" s="25">
        <v>2011</v>
      </c>
      <c r="D37" s="57">
        <f>+Arequipa!D27+Cusco!D27+'Madre de Dios'!D27+Moquegua!D27+Puno!D27+Tacna!D27</f>
        <v>53500.7</v>
      </c>
      <c r="E37" s="57">
        <f>+Arequipa!E27+Cusco!E27+'Madre de Dios'!E27+Moquegua!E27+Puno!E27+Tacna!E27</f>
        <v>64792.219999999994</v>
      </c>
      <c r="F37" s="41">
        <f t="shared" si="3"/>
        <v>118292.91999999998</v>
      </c>
      <c r="G37" s="40">
        <f t="shared" si="4"/>
        <v>0.1456015149962781</v>
      </c>
      <c r="H37" s="85">
        <f>+Arequipa!H27+Cusco!H27+'Madre de Dios'!H27+Moquegua!H27+Puno!H27+Tacna!H27</f>
        <v>812442.92</v>
      </c>
      <c r="I37" s="70"/>
      <c r="J37" s="70"/>
      <c r="K37" s="25">
        <v>2011</v>
      </c>
      <c r="L37" s="71">
        <f t="shared" si="5"/>
        <v>0.45227305235173842</v>
      </c>
      <c r="M37" s="71">
        <f t="shared" si="6"/>
        <v>0.54772694764826169</v>
      </c>
      <c r="N37" s="72">
        <f t="shared" si="7"/>
        <v>1</v>
      </c>
      <c r="O37" s="12"/>
      <c r="P37" s="14"/>
    </row>
    <row r="38" spans="2:16" x14ac:dyDescent="0.25">
      <c r="B38" s="13"/>
      <c r="C38" s="25">
        <v>2012</v>
      </c>
      <c r="D38" s="57">
        <f>+Arequipa!D28+Cusco!D28+'Madre de Dios'!D28+Moquegua!D28+Puno!D28+Tacna!D28</f>
        <v>54404.210000000006</v>
      </c>
      <c r="E38" s="57">
        <f>+Arequipa!E28+Cusco!E28+'Madre de Dios'!E28+Moquegua!E28+Puno!E28+Tacna!E28</f>
        <v>56858.19</v>
      </c>
      <c r="F38" s="41">
        <f t="shared" si="3"/>
        <v>111262.40000000001</v>
      </c>
      <c r="G38" s="40">
        <f t="shared" si="4"/>
        <v>0.13123165445872575</v>
      </c>
      <c r="H38" s="85">
        <f>+Arequipa!H28+Cusco!H28+'Madre de Dios'!H28+Moquegua!H28+Puno!H28+Tacna!H28</f>
        <v>847832.03</v>
      </c>
      <c r="K38" s="25">
        <v>2012</v>
      </c>
      <c r="L38" s="71">
        <f t="shared" si="5"/>
        <v>0.48897210558104087</v>
      </c>
      <c r="M38" s="71">
        <f t="shared" si="6"/>
        <v>0.51102789441895913</v>
      </c>
      <c r="N38" s="72">
        <f t="shared" si="7"/>
        <v>1</v>
      </c>
      <c r="O38" s="12"/>
      <c r="P38" s="14"/>
    </row>
    <row r="39" spans="2:16" x14ac:dyDescent="0.25">
      <c r="B39" s="13"/>
      <c r="C39" s="25">
        <v>2013</v>
      </c>
      <c r="D39" s="57">
        <f>+Arequipa!D29+Cusco!D29+'Madre de Dios'!D29+Moquegua!D29+Puno!D29+Tacna!D29</f>
        <v>61703.739999999991</v>
      </c>
      <c r="E39" s="57">
        <f>+Arequipa!E29+Cusco!E29+'Madre de Dios'!E29+Moquegua!E29+Puno!E29+Tacna!E29</f>
        <v>61655.270000000004</v>
      </c>
      <c r="F39" s="41">
        <f t="shared" si="3"/>
        <v>123359.01</v>
      </c>
      <c r="G39" s="40">
        <f t="shared" si="4"/>
        <v>0.14778140309936602</v>
      </c>
      <c r="H39" s="85">
        <f>+Arequipa!H29+Cusco!H29+'Madre de Dios'!H29+Moquegua!H29+Puno!H29+Tacna!H29</f>
        <v>834739.74</v>
      </c>
      <c r="K39" s="25">
        <v>2013</v>
      </c>
      <c r="L39" s="71">
        <f t="shared" si="5"/>
        <v>0.5001964590993393</v>
      </c>
      <c r="M39" s="71">
        <f t="shared" si="6"/>
        <v>0.49980354090066065</v>
      </c>
      <c r="N39" s="72">
        <f t="shared" si="7"/>
        <v>1</v>
      </c>
      <c r="O39" s="12"/>
      <c r="P39" s="14"/>
    </row>
    <row r="40" spans="2:16" x14ac:dyDescent="0.25">
      <c r="B40" s="13"/>
      <c r="C40" s="25">
        <v>2014</v>
      </c>
      <c r="D40" s="57">
        <f>+Arequipa!D30+Cusco!D30+'Madre de Dios'!D30+Moquegua!D30+Puno!D30+Tacna!D30</f>
        <v>58836.33</v>
      </c>
      <c r="E40" s="57">
        <f>+Arequipa!E30+Cusco!E30+'Madre de Dios'!E30+Moquegua!E30+Puno!E30+Tacna!E30</f>
        <v>74950.710000000006</v>
      </c>
      <c r="F40" s="41">
        <f t="shared" si="3"/>
        <v>133787.04</v>
      </c>
      <c r="G40" s="40">
        <f t="shared" si="4"/>
        <v>0.1499870917887498</v>
      </c>
      <c r="H40" s="85">
        <f>+Arequipa!H30+Cusco!H30+'Madre de Dios'!H30+Moquegua!H30+Puno!H30+Tacna!H30</f>
        <v>891990.3600000001</v>
      </c>
      <c r="I40" s="12"/>
      <c r="K40" s="25">
        <v>2014</v>
      </c>
      <c r="L40" s="71">
        <f t="shared" si="5"/>
        <v>0.43977600520947319</v>
      </c>
      <c r="M40" s="71">
        <f t="shared" si="6"/>
        <v>0.56022399479052676</v>
      </c>
      <c r="N40" s="72">
        <f t="shared" si="7"/>
        <v>1</v>
      </c>
      <c r="O40" s="12"/>
      <c r="P40" s="14"/>
    </row>
    <row r="41" spans="2:16" x14ac:dyDescent="0.25">
      <c r="B41" s="13"/>
      <c r="C41" s="25">
        <v>2015</v>
      </c>
      <c r="D41" s="57">
        <f>+Arequipa!D31+Cusco!D31+'Madre de Dios'!D31+Moquegua!D31+Puno!D31+Tacna!D31</f>
        <v>70221.56</v>
      </c>
      <c r="E41" s="57">
        <f>+Arequipa!E31+Cusco!E31+'Madre de Dios'!E31+Moquegua!E31+Puno!E31+Tacna!E31</f>
        <v>67026.429999999993</v>
      </c>
      <c r="F41" s="41">
        <f t="shared" si="3"/>
        <v>137247.99</v>
      </c>
      <c r="G41" s="40">
        <f t="shared" si="4"/>
        <v>0.16118451602574535</v>
      </c>
      <c r="H41" s="85">
        <f>+Arequipa!H31+Cusco!H31+'Madre de Dios'!H31+Moquegua!H31+Puno!H31+Tacna!H31</f>
        <v>851496.12</v>
      </c>
      <c r="I41" s="12"/>
      <c r="K41" s="25">
        <v>2015</v>
      </c>
      <c r="L41" s="71">
        <f t="shared" si="5"/>
        <v>0.51163998831604018</v>
      </c>
      <c r="M41" s="71">
        <f t="shared" si="6"/>
        <v>0.48836001168395982</v>
      </c>
      <c r="N41" s="72">
        <f t="shared" si="7"/>
        <v>1</v>
      </c>
      <c r="O41" s="12"/>
      <c r="P41" s="14"/>
    </row>
    <row r="42" spans="2:16" x14ac:dyDescent="0.25">
      <c r="B42" s="13"/>
      <c r="C42" s="25">
        <v>2016</v>
      </c>
      <c r="D42" s="57">
        <f>+Arequipa!D32+Cusco!D32+'Madre de Dios'!D32+Moquegua!D32+Puno!D32+Tacna!D32</f>
        <v>53754.44</v>
      </c>
      <c r="E42" s="57">
        <f>+Arequipa!E32+Cusco!E32+'Madre de Dios'!E32+Moquegua!E32+Puno!E32+Tacna!E32</f>
        <v>69377.73000000001</v>
      </c>
      <c r="F42" s="41">
        <f t="shared" si="3"/>
        <v>123132.17000000001</v>
      </c>
      <c r="G42" s="40">
        <f t="shared" si="4"/>
        <v>0.14684339607286645</v>
      </c>
      <c r="H42" s="85">
        <f>+Arequipa!H32+Cusco!H32+'Madre de Dios'!H32+Moquegua!H32+Puno!H32+Tacna!H32</f>
        <v>838527.12</v>
      </c>
      <c r="I42" s="104"/>
      <c r="J42" s="82"/>
      <c r="K42" s="25">
        <v>2016</v>
      </c>
      <c r="L42" s="71">
        <f t="shared" si="5"/>
        <v>0.43655886191236615</v>
      </c>
      <c r="M42" s="71">
        <f t="shared" si="6"/>
        <v>0.56344113808763385</v>
      </c>
      <c r="N42" s="72">
        <f t="shared" si="7"/>
        <v>1</v>
      </c>
      <c r="O42" s="96">
        <f>+D35-D42</f>
        <v>-8933.61</v>
      </c>
      <c r="P42" s="97">
        <f>+E35-E42</f>
        <v>-5344.0200000000114</v>
      </c>
    </row>
    <row r="43" spans="2:16" x14ac:dyDescent="0.25">
      <c r="B43" s="13"/>
      <c r="C43" s="113" t="s">
        <v>16</v>
      </c>
      <c r="D43" s="113"/>
      <c r="E43" s="113"/>
      <c r="F43" s="113"/>
      <c r="G43" s="113"/>
      <c r="H43" s="12"/>
      <c r="I43" s="12"/>
      <c r="J43" s="12"/>
      <c r="K43" s="12"/>
      <c r="L43" s="12"/>
      <c r="N43" s="12"/>
      <c r="O43" s="12"/>
      <c r="P43" s="14"/>
    </row>
    <row r="44" spans="2:16" ht="15" customHeight="1" x14ac:dyDescent="0.25">
      <c r="B44" s="13"/>
      <c r="C44" s="128" t="s">
        <v>23</v>
      </c>
      <c r="D44" s="128"/>
      <c r="E44" s="128"/>
      <c r="F44" s="128"/>
      <c r="G44" s="128"/>
      <c r="H44" s="128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5"/>
      <c r="C45" s="129"/>
      <c r="D45" s="129"/>
      <c r="E45" s="129"/>
      <c r="F45" s="129"/>
      <c r="G45" s="129"/>
      <c r="H45" s="129"/>
      <c r="I45" s="16"/>
      <c r="J45" s="16"/>
      <c r="K45" s="16"/>
      <c r="L45" s="16"/>
      <c r="M45" s="16"/>
      <c r="N45" s="16"/>
      <c r="O45" s="16"/>
      <c r="P45" s="17"/>
    </row>
    <row r="47" spans="2:16" x14ac:dyDescent="0.25">
      <c r="B47" s="26" t="s">
        <v>10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2:16" x14ac:dyDescent="0.2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 x14ac:dyDescent="0.25">
      <c r="B49" s="13"/>
      <c r="C49" s="112" t="s">
        <v>31</v>
      </c>
      <c r="D49" s="112"/>
      <c r="E49" s="112"/>
      <c r="F49" s="112"/>
      <c r="G49" s="51"/>
      <c r="I49" s="12"/>
      <c r="J49" s="12"/>
      <c r="K49" s="12"/>
      <c r="L49" s="12"/>
      <c r="M49" s="12"/>
      <c r="N49" s="12"/>
      <c r="O49" s="12"/>
      <c r="P49" s="14"/>
    </row>
    <row r="50" spans="2:16" x14ac:dyDescent="0.25">
      <c r="B50" s="13"/>
      <c r="C50" s="45" t="s">
        <v>32</v>
      </c>
      <c r="D50" s="46"/>
      <c r="E50" s="55" t="s">
        <v>33</v>
      </c>
      <c r="F50" s="56" t="s">
        <v>9</v>
      </c>
      <c r="G50" s="51"/>
      <c r="J50" s="12"/>
      <c r="K50" s="12" t="s">
        <v>83</v>
      </c>
      <c r="L50" s="12"/>
      <c r="M50" s="12"/>
      <c r="N50" s="12" t="s">
        <v>84</v>
      </c>
      <c r="O50" s="12"/>
      <c r="P50" s="14"/>
    </row>
    <row r="51" spans="2:16" x14ac:dyDescent="0.25">
      <c r="B51" s="13"/>
      <c r="C51" s="23" t="s">
        <v>26</v>
      </c>
      <c r="D51" s="44"/>
      <c r="E51" s="62">
        <f>+Arequipa!E41+Cusco!E41+'Madre de Dios'!E41+Moquegua!E41+Puno!E41+Tacna!E41</f>
        <v>389965.81000000006</v>
      </c>
      <c r="F51" s="33">
        <f>+E51/E55</f>
        <v>0.46506045111431932</v>
      </c>
      <c r="G51" s="51"/>
      <c r="H51" s="63" t="s">
        <v>41</v>
      </c>
      <c r="I51" s="64">
        <f>+E51+E52</f>
        <v>428007.60000000003</v>
      </c>
      <c r="J51" s="12"/>
      <c r="K51" s="63" t="s">
        <v>66</v>
      </c>
      <c r="L51" s="87">
        <f>+E51/I51</f>
        <v>0.91111889134678925</v>
      </c>
      <c r="M51" s="12"/>
      <c r="N51" s="63" t="s">
        <v>86</v>
      </c>
      <c r="O51" s="87">
        <f>+E53/I52</f>
        <v>2.3839474242809491E-2</v>
      </c>
      <c r="P51" s="14"/>
    </row>
    <row r="52" spans="2:16" x14ac:dyDescent="0.25">
      <c r="B52" s="13"/>
      <c r="C52" s="23" t="s">
        <v>39</v>
      </c>
      <c r="D52" s="44"/>
      <c r="E52" s="62">
        <f>+Arequipa!E42+Cusco!E42+'Madre de Dios'!E42+Moquegua!E42+Puno!E42+Tacna!E42</f>
        <v>38041.789999999994</v>
      </c>
      <c r="F52" s="33">
        <f>+E52/E55</f>
        <v>4.5367392640386077E-2</v>
      </c>
      <c r="G52" s="51"/>
      <c r="H52" s="65" t="s">
        <v>42</v>
      </c>
      <c r="I52" s="66">
        <f>+E53+E54</f>
        <v>410519.54000000004</v>
      </c>
      <c r="J52" s="12"/>
      <c r="K52" s="65" t="s">
        <v>67</v>
      </c>
      <c r="L52" s="88">
        <f>+E52/I51</f>
        <v>8.8881108653210805E-2</v>
      </c>
      <c r="M52" s="12"/>
      <c r="N52" s="65" t="s">
        <v>85</v>
      </c>
      <c r="O52" s="88">
        <f>+E54/I52</f>
        <v>0.97616052575719048</v>
      </c>
      <c r="P52" s="14"/>
    </row>
    <row r="53" spans="2:16" x14ac:dyDescent="0.25">
      <c r="B53" s="13"/>
      <c r="C53" s="23" t="s">
        <v>27</v>
      </c>
      <c r="D53" s="44"/>
      <c r="E53" s="62">
        <f>+Arequipa!E43+Cusco!E43+'Madre de Dios'!E43+Moquegua!E43+Puno!E43+Tacna!E43</f>
        <v>9786.5700000000015</v>
      </c>
      <c r="F53" s="33">
        <f>+E53/E55</f>
        <v>1.1671142808806403E-2</v>
      </c>
      <c r="G53" s="51"/>
      <c r="I53" s="61"/>
      <c r="J53" s="12"/>
      <c r="K53" s="12"/>
      <c r="L53" s="12"/>
      <c r="M53" s="12"/>
      <c r="N53" s="12"/>
      <c r="O53" s="12"/>
      <c r="P53" s="14"/>
    </row>
    <row r="54" spans="2:16" x14ac:dyDescent="0.25">
      <c r="B54" s="13"/>
      <c r="C54" s="23" t="s">
        <v>40</v>
      </c>
      <c r="D54" s="44"/>
      <c r="E54" s="62">
        <f>+Arequipa!E44+Cusco!E44+'Madre de Dios'!E44+Moquegua!E44+Puno!E44+Tacna!E44</f>
        <v>400732.97000000003</v>
      </c>
      <c r="F54" s="33">
        <f>+E54/E55</f>
        <v>0.47790101343648811</v>
      </c>
      <c r="G54" s="51"/>
      <c r="I54" s="12"/>
      <c r="J54" s="12"/>
      <c r="K54" s="12"/>
      <c r="L54" s="83"/>
      <c r="M54" s="12"/>
      <c r="N54" s="12"/>
      <c r="O54" s="12"/>
      <c r="P54" s="14"/>
    </row>
    <row r="55" spans="2:16" x14ac:dyDescent="0.25">
      <c r="B55" s="13"/>
      <c r="C55" s="30" t="s">
        <v>48</v>
      </c>
      <c r="D55" s="48"/>
      <c r="E55" s="49">
        <f>SUM(E51:E54)</f>
        <v>838527.14000000013</v>
      </c>
      <c r="F55" s="36">
        <f>SUM(F51:F54)</f>
        <v>1</v>
      </c>
      <c r="G55" s="51"/>
      <c r="I55" s="12"/>
      <c r="J55" s="12"/>
      <c r="K55" s="12"/>
      <c r="L55" s="83"/>
      <c r="M55" s="12"/>
      <c r="N55" s="12"/>
      <c r="O55" s="12"/>
      <c r="P55" s="14"/>
    </row>
    <row r="56" spans="2:16" x14ac:dyDescent="0.25">
      <c r="B56" s="13"/>
      <c r="C56" s="113" t="s">
        <v>34</v>
      </c>
      <c r="D56" s="113"/>
      <c r="E56" s="113"/>
      <c r="F56" s="113"/>
      <c r="G56" s="42"/>
      <c r="H56" s="43"/>
      <c r="I56" s="51"/>
      <c r="J56" s="51"/>
      <c r="K56" s="51"/>
      <c r="L56" s="43"/>
      <c r="M56" s="51"/>
      <c r="N56" s="51"/>
      <c r="O56" s="51"/>
      <c r="P56" s="14"/>
    </row>
    <row r="57" spans="2:16" x14ac:dyDescent="0.25">
      <c r="B57" s="13"/>
      <c r="C57" s="12"/>
      <c r="D57" s="12"/>
      <c r="E57" s="12"/>
      <c r="F57" s="12"/>
      <c r="G57" s="12"/>
      <c r="H57" s="43"/>
      <c r="I57" s="51"/>
      <c r="J57" s="51"/>
      <c r="K57" s="51"/>
      <c r="L57" s="43"/>
      <c r="M57" s="51"/>
      <c r="N57" s="51"/>
      <c r="O57" s="51"/>
      <c r="P57" s="14"/>
    </row>
    <row r="58" spans="2:16" x14ac:dyDescent="0.25">
      <c r="B58" s="13"/>
      <c r="C58" s="119" t="s">
        <v>72</v>
      </c>
      <c r="D58" s="119"/>
      <c r="E58" s="119"/>
      <c r="F58" s="119"/>
      <c r="G58" s="51"/>
      <c r="H58" s="43"/>
      <c r="I58" s="51"/>
      <c r="J58" s="51"/>
      <c r="K58" s="51"/>
      <c r="L58" s="43"/>
      <c r="M58" s="51"/>
      <c r="N58" s="51"/>
      <c r="O58" s="51"/>
      <c r="P58" s="14"/>
    </row>
    <row r="59" spans="2:16" x14ac:dyDescent="0.25">
      <c r="B59" s="13"/>
      <c r="C59" s="120"/>
      <c r="D59" s="120"/>
      <c r="E59" s="120"/>
      <c r="F59" s="120"/>
      <c r="G59" s="91"/>
      <c r="H59" s="43"/>
      <c r="I59" s="112" t="s">
        <v>36</v>
      </c>
      <c r="J59" s="112"/>
      <c r="K59" s="112"/>
      <c r="L59" s="112"/>
      <c r="M59" s="112"/>
      <c r="N59" s="112"/>
      <c r="O59" s="112"/>
      <c r="P59" s="14"/>
    </row>
    <row r="60" spans="2:16" x14ac:dyDescent="0.25">
      <c r="B60" s="13"/>
      <c r="C60" s="115" t="s">
        <v>28</v>
      </c>
      <c r="D60" s="130"/>
      <c r="E60" s="116"/>
      <c r="F60" s="79" t="s">
        <v>70</v>
      </c>
      <c r="G60" s="90"/>
      <c r="H60" s="43"/>
      <c r="I60" s="53" t="s">
        <v>35</v>
      </c>
      <c r="J60" s="56"/>
      <c r="K60" s="56">
        <v>2012</v>
      </c>
      <c r="L60" s="56">
        <v>2013</v>
      </c>
      <c r="M60" s="56">
        <v>2014</v>
      </c>
      <c r="N60" s="56">
        <v>2015</v>
      </c>
      <c r="O60" s="56">
        <v>2016</v>
      </c>
      <c r="P60" s="14"/>
    </row>
    <row r="61" spans="2:16" x14ac:dyDescent="0.25">
      <c r="B61" s="13"/>
      <c r="C61" s="121" t="s">
        <v>68</v>
      </c>
      <c r="D61" s="122"/>
      <c r="E61" s="123"/>
      <c r="F61" s="33">
        <v>1.133936823570687E-2</v>
      </c>
      <c r="G61" s="89"/>
      <c r="H61" s="43"/>
      <c r="I61" s="50" t="s">
        <v>46</v>
      </c>
      <c r="J61" s="44"/>
      <c r="K61" s="57">
        <f>+Arequipa!K51+Cusco!K51+'Madre de Dios'!K51+Moquegua!K51+Puno!K51+Tacna!K51</f>
        <v>418439.92</v>
      </c>
      <c r="L61" s="57">
        <f>+Arequipa!L51+Cusco!L51+'Madre de Dios'!L51+Moquegua!L51+Puno!L51+Tacna!L51</f>
        <v>412798.84999999992</v>
      </c>
      <c r="M61" s="57">
        <f>+Arequipa!M51+Cusco!M51+'Madre de Dios'!M51+Moquegua!M51+Puno!M51+Tacna!M51</f>
        <v>449704.98</v>
      </c>
      <c r="N61" s="57">
        <f>+Arequipa!N51+Cusco!N51+'Madre de Dios'!N51+Moquegua!N51+Puno!N51+Tacna!N51</f>
        <v>397303.26</v>
      </c>
      <c r="O61" s="57">
        <f>+Arequipa!O51+Cusco!O51+'Madre de Dios'!O51+Moquegua!O51+Puno!O51+Tacna!O51</f>
        <v>356477.64000000007</v>
      </c>
      <c r="P61" s="14"/>
    </row>
    <row r="62" spans="2:16" x14ac:dyDescent="0.25">
      <c r="B62" s="13"/>
      <c r="C62" s="121" t="s">
        <v>29</v>
      </c>
      <c r="D62" s="122"/>
      <c r="E62" s="123"/>
      <c r="F62" s="33">
        <v>0.12235228878578415</v>
      </c>
      <c r="G62" s="89"/>
      <c r="H62" s="43"/>
      <c r="I62" s="93" t="s">
        <v>73</v>
      </c>
      <c r="J62" s="67"/>
      <c r="K62" s="68">
        <f>+Arequipa!K52+Cusco!K52+'Madre de Dios'!K52+Moquegua!K52+Puno!K52+Tacna!K52</f>
        <v>289744.65999999997</v>
      </c>
      <c r="L62" s="68">
        <f>+Arequipa!L52+Cusco!L52+'Madre de Dios'!L52+Moquegua!L52+Puno!L52+Tacna!L52</f>
        <v>279055.32999999996</v>
      </c>
      <c r="M62" s="68">
        <f>+Arequipa!M52+Cusco!M52+'Madre de Dios'!M52+Moquegua!M52+Puno!M52+Tacna!M52</f>
        <v>311029.99</v>
      </c>
      <c r="N62" s="68">
        <f>+Arequipa!N52+Cusco!N52+'Madre de Dios'!N52+Moquegua!N52+Puno!N52+Tacna!N52</f>
        <v>264659.08</v>
      </c>
      <c r="O62" s="68">
        <f>+Arequipa!O52+Cusco!O52+'Madre de Dios'!O52+Moquegua!O52+Puno!O52+Tacna!O52</f>
        <v>240150.74000000002</v>
      </c>
      <c r="P62" s="14"/>
    </row>
    <row r="63" spans="2:16" x14ac:dyDescent="0.25">
      <c r="B63" s="13"/>
      <c r="C63" s="121" t="s">
        <v>69</v>
      </c>
      <c r="D63" s="122"/>
      <c r="E63" s="123"/>
      <c r="F63" s="33">
        <v>5.4683057858178263E-3</v>
      </c>
      <c r="G63" s="89"/>
      <c r="H63" s="43"/>
      <c r="I63" s="93" t="s">
        <v>74</v>
      </c>
      <c r="J63" s="67"/>
      <c r="K63" s="68">
        <f>+Arequipa!K53+Cusco!K53+'Madre de Dios'!K53+Moquegua!K53+Puno!K53+Tacna!K53</f>
        <v>128695.26999999999</v>
      </c>
      <c r="L63" s="68">
        <f>+Arequipa!L53+Cusco!L53+'Madre de Dios'!L53+Moquegua!L53+Puno!L53+Tacna!L53</f>
        <v>133743.52000000002</v>
      </c>
      <c r="M63" s="68">
        <f>+Arequipa!M53+Cusco!M53+'Madre de Dios'!M53+Moquegua!M53+Puno!M53+Tacna!M53</f>
        <v>138674.99000000002</v>
      </c>
      <c r="N63" s="68">
        <f>+Arequipa!N53+Cusco!N53+'Madre de Dios'!N53+Moquegua!N53+Puno!N53+Tacna!N53</f>
        <v>132644.18</v>
      </c>
      <c r="O63" s="68">
        <f>+Arequipa!O53+Cusco!O53+'Madre de Dios'!O53+Moquegua!O53+Puno!O53+Tacna!O53</f>
        <v>116326.90000000001</v>
      </c>
      <c r="P63" s="14"/>
    </row>
    <row r="64" spans="2:16" x14ac:dyDescent="0.25">
      <c r="B64" s="13"/>
      <c r="C64" s="121" t="s">
        <v>43</v>
      </c>
      <c r="D64" s="122"/>
      <c r="E64" s="123"/>
      <c r="F64" s="33">
        <v>1.2665801147263154E-2</v>
      </c>
      <c r="G64" s="89"/>
      <c r="H64" s="43"/>
      <c r="I64" s="50" t="s">
        <v>47</v>
      </c>
      <c r="J64" s="44"/>
      <c r="K64" s="57">
        <f>+Arequipa!K54+Cusco!K54+'Madre de Dios'!K54+Moquegua!K54+Puno!K54+Tacna!K54</f>
        <v>34901.07</v>
      </c>
      <c r="L64" s="57">
        <f>+Arequipa!L54+Cusco!L54+'Madre de Dios'!L54+Moquegua!L54+Puno!L54+Tacna!L54</f>
        <v>44277.919999999998</v>
      </c>
      <c r="M64" s="57">
        <f>+Arequipa!M54+Cusco!M54+'Madre de Dios'!M54+Moquegua!M54+Puno!M54+Tacna!M54</f>
        <v>34232.11</v>
      </c>
      <c r="N64" s="57">
        <f>+Arequipa!N54+Cusco!N54+'Madre de Dios'!N54+Moquegua!N54+Puno!N54+Tacna!N54</f>
        <v>35518.339999999997</v>
      </c>
      <c r="O64" s="57">
        <f>+Arequipa!O54+Cusco!O54+'Madre de Dios'!O54+Moquegua!O54+Puno!O54+Tacna!O54</f>
        <v>33488.19</v>
      </c>
      <c r="P64" s="14"/>
    </row>
    <row r="65" spans="2:16" x14ac:dyDescent="0.25">
      <c r="B65" s="13"/>
      <c r="C65" s="121" t="s">
        <v>44</v>
      </c>
      <c r="D65" s="122"/>
      <c r="E65" s="123"/>
      <c r="F65" s="33">
        <v>4.1212129051352006E-2</v>
      </c>
      <c r="G65" s="89"/>
      <c r="H65" s="43"/>
      <c r="I65" s="23" t="s">
        <v>1</v>
      </c>
      <c r="J65" s="44"/>
      <c r="K65" s="41">
        <f>+K64+K61</f>
        <v>453340.99</v>
      </c>
      <c r="L65" s="41">
        <f>+L64+L61</f>
        <v>457076.7699999999</v>
      </c>
      <c r="M65" s="41">
        <f>+M64+M61</f>
        <v>483937.08999999997</v>
      </c>
      <c r="N65" s="41">
        <f>+N64+N61</f>
        <v>432821.6</v>
      </c>
      <c r="O65" s="41">
        <f>+O64+O61</f>
        <v>389965.83000000007</v>
      </c>
      <c r="P65" s="14"/>
    </row>
    <row r="66" spans="2:16" x14ac:dyDescent="0.25">
      <c r="B66" s="13"/>
      <c r="C66" s="121" t="s">
        <v>45</v>
      </c>
      <c r="D66" s="122"/>
      <c r="E66" s="123"/>
      <c r="F66" s="33">
        <v>2.5381739209838655E-3</v>
      </c>
      <c r="G66" s="89"/>
      <c r="H66" s="43"/>
      <c r="I66" s="43"/>
      <c r="J66" s="43"/>
      <c r="K66" s="43"/>
      <c r="L66" s="43"/>
      <c r="M66" s="43"/>
      <c r="N66" s="43"/>
      <c r="O66" s="43"/>
      <c r="P66" s="14"/>
    </row>
    <row r="67" spans="2:16" x14ac:dyDescent="0.25">
      <c r="B67" s="13"/>
      <c r="C67" s="121" t="s">
        <v>30</v>
      </c>
      <c r="D67" s="122"/>
      <c r="E67" s="123"/>
      <c r="F67" s="33">
        <v>0.80442393307309212</v>
      </c>
      <c r="G67" s="89"/>
      <c r="H67" s="43"/>
      <c r="I67" s="23" t="s">
        <v>37</v>
      </c>
      <c r="J67" s="44"/>
      <c r="K67" s="33">
        <f>+K61/K65</f>
        <v>0.92301364586511359</v>
      </c>
      <c r="L67" s="33">
        <f t="shared" ref="L67:O67" si="8">+L61/L65</f>
        <v>0.90312804564537374</v>
      </c>
      <c r="M67" s="33">
        <f t="shared" si="8"/>
        <v>0.92926330569124183</v>
      </c>
      <c r="N67" s="33">
        <f t="shared" si="8"/>
        <v>0.9179376907252319</v>
      </c>
      <c r="O67" s="33">
        <f t="shared" si="8"/>
        <v>0.91412532221092291</v>
      </c>
      <c r="P67" s="14"/>
    </row>
    <row r="68" spans="2:16" x14ac:dyDescent="0.25">
      <c r="B68" s="13"/>
      <c r="C68" s="124" t="s">
        <v>1</v>
      </c>
      <c r="D68" s="125"/>
      <c r="E68" s="126"/>
      <c r="F68" s="36">
        <f>SUM(F61:F67)</f>
        <v>1</v>
      </c>
      <c r="G68" s="89"/>
      <c r="H68" s="43"/>
      <c r="I68" s="43"/>
      <c r="J68" s="43"/>
      <c r="K68" s="43"/>
      <c r="L68" s="43"/>
      <c r="M68" s="43"/>
      <c r="N68" s="43"/>
      <c r="O68" s="43"/>
      <c r="P68" s="14"/>
    </row>
    <row r="69" spans="2:16" x14ac:dyDescent="0.25">
      <c r="B69" s="13"/>
      <c r="C69" s="113" t="s">
        <v>34</v>
      </c>
      <c r="D69" s="113"/>
      <c r="E69" s="113"/>
      <c r="F69" s="113"/>
      <c r="G69" s="42"/>
      <c r="H69" s="43"/>
      <c r="I69" s="127" t="s">
        <v>38</v>
      </c>
      <c r="J69" s="127"/>
      <c r="K69" s="127"/>
      <c r="L69" s="127"/>
      <c r="M69" s="127"/>
      <c r="N69" s="127"/>
      <c r="O69" s="127"/>
      <c r="P69" s="14"/>
    </row>
    <row r="70" spans="2:16" x14ac:dyDescent="0.25">
      <c r="B70" s="13"/>
      <c r="C70" s="52" t="s">
        <v>71</v>
      </c>
      <c r="D70" s="51"/>
      <c r="E70" s="51"/>
      <c r="F70" s="51"/>
      <c r="G70" s="51"/>
      <c r="I70" s="51"/>
      <c r="J70" s="51"/>
      <c r="K70" s="51"/>
      <c r="L70" s="51"/>
      <c r="M70" s="12"/>
      <c r="N70" s="12"/>
      <c r="O70" s="12"/>
      <c r="P70" s="14"/>
    </row>
    <row r="71" spans="2:16" x14ac:dyDescent="0.25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</row>
    <row r="75" spans="2:16" x14ac:dyDescent="0.25">
      <c r="C75" s="105"/>
      <c r="D75" s="105"/>
      <c r="E75" s="105"/>
    </row>
    <row r="76" spans="2:16" x14ac:dyDescent="0.25">
      <c r="C76" s="105" t="s">
        <v>30</v>
      </c>
      <c r="D76" s="105"/>
      <c r="E76" s="106">
        <f>+F67</f>
        <v>0.80442393307309212</v>
      </c>
    </row>
    <row r="77" spans="2:16" x14ac:dyDescent="0.25">
      <c r="C77" s="105" t="s">
        <v>29</v>
      </c>
      <c r="D77" s="105"/>
      <c r="E77" s="106">
        <f>+F62</f>
        <v>0.12235228878578415</v>
      </c>
    </row>
    <row r="78" spans="2:16" x14ac:dyDescent="0.25">
      <c r="C78" s="105" t="s">
        <v>44</v>
      </c>
      <c r="D78" s="105"/>
      <c r="E78" s="106">
        <f>+F65</f>
        <v>4.1212129051352006E-2</v>
      </c>
    </row>
    <row r="79" spans="2:16" x14ac:dyDescent="0.25">
      <c r="C79" s="105" t="s">
        <v>68</v>
      </c>
      <c r="D79" s="105"/>
      <c r="E79" s="106">
        <f>+F61</f>
        <v>1.133936823570687E-2</v>
      </c>
    </row>
    <row r="80" spans="2:16" x14ac:dyDescent="0.25">
      <c r="C80" s="105" t="s">
        <v>87</v>
      </c>
      <c r="D80" s="105"/>
      <c r="E80" s="106">
        <f>+F63+F64+F66</f>
        <v>2.0672280854064848E-2</v>
      </c>
    </row>
    <row r="81" spans="3:5" x14ac:dyDescent="0.25">
      <c r="C81" s="105"/>
      <c r="D81" s="105"/>
      <c r="E81" s="105"/>
    </row>
  </sheetData>
  <sortState ref="C20:E25">
    <sortCondition descending="1" ref="D20:D25"/>
  </sortState>
  <mergeCells count="26">
    <mergeCell ref="C67:E67"/>
    <mergeCell ref="C68:E68"/>
    <mergeCell ref="C69:F69"/>
    <mergeCell ref="I69:O69"/>
    <mergeCell ref="C44:H45"/>
    <mergeCell ref="C60:E60"/>
    <mergeCell ref="C61:E61"/>
    <mergeCell ref="C62:E62"/>
    <mergeCell ref="C63:E63"/>
    <mergeCell ref="C64:E64"/>
    <mergeCell ref="C65:E65"/>
    <mergeCell ref="C66:E66"/>
    <mergeCell ref="C43:G43"/>
    <mergeCell ref="C49:F49"/>
    <mergeCell ref="C56:F56"/>
    <mergeCell ref="I59:O59"/>
    <mergeCell ref="C58:F59"/>
    <mergeCell ref="B1:O2"/>
    <mergeCell ref="C33:G33"/>
    <mergeCell ref="H17:O17"/>
    <mergeCell ref="H9:O9"/>
    <mergeCell ref="H10:J11"/>
    <mergeCell ref="K10:L10"/>
    <mergeCell ref="M10:N10"/>
    <mergeCell ref="O10:O11"/>
    <mergeCell ref="C17:E1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31" t="s">
        <v>90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7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7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7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7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7" x14ac:dyDescent="0.25">
      <c r="B8" s="13"/>
      <c r="C8" s="12"/>
      <c r="D8" s="12"/>
      <c r="E8" s="12"/>
      <c r="F8" s="12"/>
      <c r="G8" s="12"/>
      <c r="L8" s="12"/>
      <c r="N8" s="12"/>
      <c r="P8" s="19"/>
      <c r="Q8" s="3"/>
    </row>
    <row r="9" spans="2:17" x14ac:dyDescent="0.25">
      <c r="B9" s="13"/>
      <c r="C9" s="12"/>
      <c r="D9" s="12"/>
      <c r="E9" s="12"/>
      <c r="F9" s="12"/>
      <c r="G9" s="12"/>
      <c r="H9" s="112" t="s">
        <v>17</v>
      </c>
      <c r="I9" s="112"/>
      <c r="J9" s="112"/>
      <c r="K9" s="112"/>
      <c r="L9" s="112"/>
      <c r="M9" s="112"/>
      <c r="N9" s="112"/>
      <c r="O9" s="112"/>
      <c r="P9" s="19"/>
      <c r="Q9" s="3"/>
    </row>
    <row r="10" spans="2:17" x14ac:dyDescent="0.25">
      <c r="B10" s="13"/>
      <c r="C10" s="12" t="s">
        <v>4</v>
      </c>
      <c r="D10" s="12"/>
      <c r="E10" s="12"/>
      <c r="F10" s="59">
        <v>1005731.88</v>
      </c>
      <c r="H10" s="114" t="s">
        <v>11</v>
      </c>
      <c r="I10" s="114"/>
      <c r="J10" s="114"/>
      <c r="K10" s="115">
        <v>2016</v>
      </c>
      <c r="L10" s="116"/>
      <c r="M10" s="115">
        <v>2015</v>
      </c>
      <c r="N10" s="116"/>
      <c r="O10" s="114" t="s">
        <v>20</v>
      </c>
      <c r="P10" s="14"/>
    </row>
    <row r="11" spans="2:17" x14ac:dyDescent="0.25">
      <c r="B11" s="13"/>
      <c r="C11" s="12" t="s">
        <v>65</v>
      </c>
      <c r="D11" s="12"/>
      <c r="E11" s="12"/>
      <c r="F11" s="59">
        <v>225309.75</v>
      </c>
      <c r="H11" s="114"/>
      <c r="I11" s="114"/>
      <c r="J11" s="114"/>
      <c r="K11" s="29" t="s">
        <v>8</v>
      </c>
      <c r="L11" s="29" t="s">
        <v>9</v>
      </c>
      <c r="M11" s="29" t="s">
        <v>8</v>
      </c>
      <c r="N11" s="29" t="s">
        <v>9</v>
      </c>
      <c r="O11" s="114"/>
      <c r="P11" s="14"/>
    </row>
    <row r="12" spans="2:17" x14ac:dyDescent="0.25">
      <c r="B12" s="13"/>
      <c r="C12" s="12" t="s">
        <v>18</v>
      </c>
      <c r="D12" s="12"/>
      <c r="E12" s="12"/>
      <c r="H12" s="23" t="s">
        <v>12</v>
      </c>
      <c r="I12" s="22"/>
      <c r="J12" s="21"/>
      <c r="K12" s="57">
        <v>73205.94</v>
      </c>
      <c r="L12" s="33">
        <f>+K12/K16</f>
        <v>0.32491245163213983</v>
      </c>
      <c r="M12" s="57">
        <v>69934.679999999993</v>
      </c>
      <c r="N12" s="33">
        <f>+M12/M16</f>
        <v>0.30994040395122968</v>
      </c>
      <c r="O12" s="33">
        <f>+K12/M12-1</f>
        <v>4.6775934343304515E-2</v>
      </c>
      <c r="P12" s="86">
        <f t="shared" ref="P12:P14" si="0">+K12-M12</f>
        <v>3271.2600000000093</v>
      </c>
    </row>
    <row r="13" spans="2:17" x14ac:dyDescent="0.25">
      <c r="B13" s="13"/>
      <c r="C13" s="12" t="s">
        <v>19</v>
      </c>
      <c r="D13" s="12"/>
      <c r="E13" s="12"/>
      <c r="F13" s="20">
        <f>+F11/F10</f>
        <v>0.22402566178970085</v>
      </c>
      <c r="G13" s="12"/>
      <c r="H13" s="23" t="s">
        <v>13</v>
      </c>
      <c r="I13" s="22"/>
      <c r="J13" s="21"/>
      <c r="K13" s="57">
        <v>78384.960000000006</v>
      </c>
      <c r="L13" s="33">
        <f>+K13/K16</f>
        <v>0.34789867495297805</v>
      </c>
      <c r="M13" s="57">
        <v>66388.67</v>
      </c>
      <c r="N13" s="33">
        <f>+M13/M16</f>
        <v>0.29422499963658783</v>
      </c>
      <c r="O13" s="33">
        <f>+K13/M13-1</f>
        <v>0.18069785100379332</v>
      </c>
      <c r="P13" s="86">
        <f t="shared" si="0"/>
        <v>11996.290000000008</v>
      </c>
    </row>
    <row r="14" spans="2:17" x14ac:dyDescent="0.25">
      <c r="B14" s="13"/>
      <c r="C14" s="12"/>
      <c r="D14" s="12"/>
      <c r="E14" s="12"/>
      <c r="F14" s="12"/>
      <c r="G14" s="12"/>
      <c r="H14" s="23" t="s">
        <v>15</v>
      </c>
      <c r="I14" s="22"/>
      <c r="J14" s="21"/>
      <c r="K14" s="57">
        <v>30892.21</v>
      </c>
      <c r="L14" s="33">
        <f>+K14/K16</f>
        <v>0.13710996248985949</v>
      </c>
      <c r="M14" s="57">
        <v>37801.760000000002</v>
      </c>
      <c r="N14" s="33">
        <f>+M14/M16</f>
        <v>0.16753194215612968</v>
      </c>
      <c r="O14" s="33">
        <f>+K14/M14-1</f>
        <v>-0.18278381747304895</v>
      </c>
      <c r="P14" s="86">
        <f t="shared" si="0"/>
        <v>-6909.5500000000029</v>
      </c>
    </row>
    <row r="15" spans="2:17" x14ac:dyDescent="0.25">
      <c r="B15" s="13"/>
      <c r="C15" s="12"/>
      <c r="D15" s="12"/>
      <c r="E15" s="12"/>
      <c r="F15" s="12"/>
      <c r="G15" s="12"/>
      <c r="H15" s="24" t="s">
        <v>14</v>
      </c>
      <c r="I15" s="22"/>
      <c r="J15" s="21"/>
      <c r="K15" s="60">
        <v>42826.63</v>
      </c>
      <c r="L15" s="34">
        <f>+K15/K16</f>
        <v>0.19007891092502258</v>
      </c>
      <c r="M15" s="60">
        <v>51514.01</v>
      </c>
      <c r="N15" s="34">
        <f>+M15/M16</f>
        <v>0.22830265425605278</v>
      </c>
      <c r="O15" s="33">
        <f>+K15/M15-1</f>
        <v>-0.16864111335925902</v>
      </c>
      <c r="P15" s="86">
        <f>+K15-M15</f>
        <v>-8687.3800000000047</v>
      </c>
    </row>
    <row r="16" spans="2:17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5">
        <f>SUM(K12:K15)</f>
        <v>225309.74000000002</v>
      </c>
      <c r="L16" s="36">
        <f>SUM(L12:L15)</f>
        <v>1</v>
      </c>
      <c r="M16" s="35">
        <f>SUM(M12:M15)</f>
        <v>225639.12</v>
      </c>
      <c r="N16" s="36">
        <f>SUM(N12:N15)</f>
        <v>0.99999999999999989</v>
      </c>
      <c r="O16" s="36">
        <f>+K16/M16-1</f>
        <v>-1.4597646011027532E-3</v>
      </c>
      <c r="P16" s="86">
        <f>+K16-M16</f>
        <v>-329.37999999997555</v>
      </c>
    </row>
    <row r="17" spans="2:16" x14ac:dyDescent="0.25">
      <c r="B17" s="13"/>
      <c r="C17" s="12"/>
      <c r="D17" s="12"/>
      <c r="E17" s="12"/>
      <c r="F17" s="12"/>
      <c r="G17" s="12"/>
      <c r="H17" s="113" t="s">
        <v>21</v>
      </c>
      <c r="I17" s="113"/>
      <c r="J17" s="113"/>
      <c r="K17" s="113"/>
      <c r="L17" s="113"/>
      <c r="M17" s="113"/>
      <c r="N17" s="113"/>
      <c r="O17" s="113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61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12" t="s">
        <v>25</v>
      </c>
      <c r="D23" s="112"/>
      <c r="E23" s="112"/>
      <c r="F23" s="112"/>
      <c r="G23" s="112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7" t="s">
        <v>2</v>
      </c>
      <c r="D24" s="37" t="s">
        <v>6</v>
      </c>
      <c r="E24" s="37" t="s">
        <v>7</v>
      </c>
      <c r="F24" s="37" t="s">
        <v>1</v>
      </c>
      <c r="G24" s="38" t="s">
        <v>22</v>
      </c>
      <c r="H24" s="39" t="s">
        <v>24</v>
      </c>
      <c r="I24" s="132" t="s">
        <v>23</v>
      </c>
      <c r="J24" s="132"/>
      <c r="K24" s="132"/>
      <c r="N24" s="12"/>
      <c r="O24" s="12"/>
      <c r="P24" s="14"/>
    </row>
    <row r="25" spans="2:16" x14ac:dyDescent="0.25">
      <c r="B25" s="13"/>
      <c r="C25" s="25">
        <v>2009</v>
      </c>
      <c r="D25" s="57">
        <v>17429.900000000001</v>
      </c>
      <c r="E25" s="57">
        <v>27095.759999999998</v>
      </c>
      <c r="F25" s="41">
        <f>+E25+D25</f>
        <v>44525.66</v>
      </c>
      <c r="G25" s="40">
        <f>+F25/H25</f>
        <v>0.19514593675585967</v>
      </c>
      <c r="H25" s="58">
        <v>228165.96</v>
      </c>
      <c r="I25" s="132"/>
      <c r="J25" s="132"/>
      <c r="K25" s="132"/>
      <c r="N25" s="12"/>
      <c r="O25" s="12"/>
      <c r="P25" s="14"/>
    </row>
    <row r="26" spans="2:16" ht="15" customHeight="1" x14ac:dyDescent="0.25">
      <c r="B26" s="13"/>
      <c r="C26" s="25">
        <v>2010</v>
      </c>
      <c r="D26" s="57">
        <v>18289.48</v>
      </c>
      <c r="E26" s="57">
        <v>21255.77</v>
      </c>
      <c r="F26" s="41">
        <f t="shared" ref="F26:F32" si="1">+E26+D26</f>
        <v>39545.25</v>
      </c>
      <c r="G26" s="40">
        <f t="shared" ref="G26:G32" si="2">+F26/H26</f>
        <v>0.1818299987392219</v>
      </c>
      <c r="H26" s="58">
        <v>217484.74</v>
      </c>
      <c r="I26" s="132"/>
      <c r="J26" s="132"/>
      <c r="K26" s="132"/>
      <c r="L26" s="12"/>
      <c r="N26" s="12"/>
      <c r="O26" s="12"/>
      <c r="P26" s="14"/>
    </row>
    <row r="27" spans="2:16" x14ac:dyDescent="0.25">
      <c r="B27" s="13"/>
      <c r="C27" s="25">
        <v>2011</v>
      </c>
      <c r="D27" s="57">
        <v>17951.05</v>
      </c>
      <c r="E27" s="57">
        <v>26165.65</v>
      </c>
      <c r="F27" s="41">
        <f t="shared" si="1"/>
        <v>44116.7</v>
      </c>
      <c r="G27" s="40">
        <f t="shared" si="2"/>
        <v>0.19491154453947068</v>
      </c>
      <c r="H27" s="58">
        <v>226342.16</v>
      </c>
      <c r="I27" s="132"/>
      <c r="J27" s="132"/>
      <c r="K27" s="132"/>
      <c r="L27" s="12"/>
      <c r="N27" s="12"/>
      <c r="O27" s="12"/>
      <c r="P27" s="14"/>
    </row>
    <row r="28" spans="2:16" x14ac:dyDescent="0.25">
      <c r="B28" s="13"/>
      <c r="C28" s="25">
        <v>2012</v>
      </c>
      <c r="D28" s="57">
        <v>15993.3</v>
      </c>
      <c r="E28" s="57">
        <v>24537.01</v>
      </c>
      <c r="F28" s="41">
        <f t="shared" si="1"/>
        <v>40530.31</v>
      </c>
      <c r="G28" s="40">
        <f t="shared" si="2"/>
        <v>0.18262587413501197</v>
      </c>
      <c r="H28" s="58">
        <v>221930.82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57">
        <v>17178.97</v>
      </c>
      <c r="E29" s="57">
        <v>27766.76</v>
      </c>
      <c r="F29" s="41">
        <f t="shared" si="1"/>
        <v>44945.729999999996</v>
      </c>
      <c r="G29" s="40">
        <f t="shared" si="2"/>
        <v>0.19714121156384501</v>
      </c>
      <c r="H29" s="58">
        <v>227987.49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57">
        <v>17645.77</v>
      </c>
      <c r="E30" s="57">
        <v>27957.119999999999</v>
      </c>
      <c r="F30" s="41">
        <f t="shared" si="1"/>
        <v>45602.89</v>
      </c>
      <c r="G30" s="40">
        <f t="shared" si="2"/>
        <v>0.19521062255186183</v>
      </c>
      <c r="H30" s="58">
        <v>233608.65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57">
        <v>26349.91</v>
      </c>
      <c r="E31" s="57">
        <v>25164.1</v>
      </c>
      <c r="F31" s="41">
        <f t="shared" si="1"/>
        <v>51514.009999999995</v>
      </c>
      <c r="G31" s="40">
        <f t="shared" si="2"/>
        <v>0.22830265425605276</v>
      </c>
      <c r="H31" s="58">
        <v>225639.12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57">
        <v>17708.099999999999</v>
      </c>
      <c r="E32" s="57">
        <v>25118.53</v>
      </c>
      <c r="F32" s="41">
        <f t="shared" si="1"/>
        <v>42826.63</v>
      </c>
      <c r="G32" s="40">
        <f t="shared" si="2"/>
        <v>0.190078902488685</v>
      </c>
      <c r="H32" s="58">
        <v>225309.75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13" t="s">
        <v>16</v>
      </c>
      <c r="D33" s="113"/>
      <c r="E33" s="113"/>
      <c r="F33" s="113"/>
      <c r="G33" s="113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4">
        <f>+D32/F32</f>
        <v>0.41348338638832893</v>
      </c>
      <c r="E34" s="84">
        <f>+E32/F32</f>
        <v>0.58651661361167107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12" t="s">
        <v>31</v>
      </c>
      <c r="D39" s="112"/>
      <c r="E39" s="112"/>
      <c r="F39" s="112"/>
      <c r="G39" s="51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5" t="s">
        <v>32</v>
      </c>
      <c r="D40" s="46"/>
      <c r="E40" s="47" t="s">
        <v>33</v>
      </c>
      <c r="F40" s="29" t="s">
        <v>9</v>
      </c>
      <c r="G40" s="51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26</v>
      </c>
      <c r="D41" s="44"/>
      <c r="E41" s="62">
        <v>92125.07</v>
      </c>
      <c r="F41" s="33">
        <f>+E41/E45</f>
        <v>0.40888186152618788</v>
      </c>
      <c r="G41" s="51"/>
      <c r="H41" s="63" t="s">
        <v>41</v>
      </c>
      <c r="I41" s="64">
        <f>+E41+E42</f>
        <v>103199.96</v>
      </c>
      <c r="J41" s="12"/>
      <c r="K41" s="63" t="s">
        <v>66</v>
      </c>
      <c r="L41" s="87">
        <f>+E41/I41</f>
        <v>0.89268513282369488</v>
      </c>
      <c r="M41" s="12"/>
      <c r="N41" s="12"/>
      <c r="O41" s="12"/>
      <c r="P41" s="14"/>
    </row>
    <row r="42" spans="2:16" x14ac:dyDescent="0.25">
      <c r="B42" s="13"/>
      <c r="C42" s="23" t="s">
        <v>39</v>
      </c>
      <c r="D42" s="44"/>
      <c r="E42" s="62">
        <v>11074.89</v>
      </c>
      <c r="F42" s="33">
        <f>+E42/E45</f>
        <v>4.9154064571107103E-2</v>
      </c>
      <c r="G42" s="51"/>
      <c r="H42" s="65" t="s">
        <v>42</v>
      </c>
      <c r="I42" s="66">
        <f>+E43+E44</f>
        <v>122109.79000000001</v>
      </c>
      <c r="J42" s="12"/>
      <c r="K42" s="65" t="s">
        <v>67</v>
      </c>
      <c r="L42" s="88">
        <f>+E42/I41</f>
        <v>0.10731486717630509</v>
      </c>
      <c r="M42" s="12"/>
      <c r="N42" s="12"/>
      <c r="O42" s="12"/>
      <c r="P42" s="14"/>
    </row>
    <row r="43" spans="2:16" x14ac:dyDescent="0.25">
      <c r="B43" s="13"/>
      <c r="C43" s="23" t="s">
        <v>27</v>
      </c>
      <c r="D43" s="44"/>
      <c r="E43" s="62">
        <v>4394.2700000000004</v>
      </c>
      <c r="F43" s="33">
        <f>+E43/E45</f>
        <v>1.950323942927459E-2</v>
      </c>
      <c r="G43" s="51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40</v>
      </c>
      <c r="D44" s="44"/>
      <c r="E44" s="62">
        <v>117715.52</v>
      </c>
      <c r="F44" s="33">
        <f>+E44/E45</f>
        <v>0.5224608344734305</v>
      </c>
      <c r="G44" s="51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48</v>
      </c>
      <c r="D45" s="48"/>
      <c r="E45" s="49">
        <f>SUM(E41:E44)</f>
        <v>225309.75</v>
      </c>
      <c r="F45" s="36">
        <f>SUM(F41:F44)</f>
        <v>1</v>
      </c>
      <c r="G45" s="51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13" t="s">
        <v>34</v>
      </c>
      <c r="D46" s="113"/>
      <c r="E46" s="113"/>
      <c r="F46" s="113"/>
      <c r="G46" s="42"/>
      <c r="H46" s="43"/>
      <c r="I46" s="51"/>
      <c r="J46" s="51"/>
      <c r="K46" s="51"/>
      <c r="L46" s="43"/>
      <c r="M46" s="51"/>
      <c r="N46" s="51"/>
      <c r="O46" s="51"/>
      <c r="P46" s="14"/>
    </row>
    <row r="47" spans="2:16" x14ac:dyDescent="0.25">
      <c r="B47" s="13"/>
      <c r="C47" s="12"/>
      <c r="D47" s="12"/>
      <c r="E47" s="12"/>
      <c r="F47" s="12"/>
      <c r="G47" s="12"/>
      <c r="H47" s="43"/>
      <c r="I47" s="51"/>
      <c r="J47" s="51"/>
      <c r="K47" s="51"/>
      <c r="L47" s="43"/>
      <c r="M47" s="51"/>
      <c r="N47" s="51"/>
      <c r="O47" s="51"/>
      <c r="P47" s="14"/>
    </row>
    <row r="48" spans="2:16" x14ac:dyDescent="0.25">
      <c r="B48" s="13"/>
      <c r="C48" s="119" t="s">
        <v>72</v>
      </c>
      <c r="D48" s="119"/>
      <c r="E48" s="119"/>
      <c r="F48" s="119"/>
      <c r="G48" s="51"/>
      <c r="H48" s="43"/>
      <c r="I48" s="51"/>
      <c r="J48" s="51"/>
      <c r="K48" s="51"/>
      <c r="L48" s="43"/>
      <c r="M48" s="51"/>
      <c r="N48" s="51"/>
      <c r="O48" s="51"/>
      <c r="P48" s="14"/>
    </row>
    <row r="49" spans="2:16" x14ac:dyDescent="0.25">
      <c r="B49" s="13"/>
      <c r="C49" s="120"/>
      <c r="D49" s="120"/>
      <c r="E49" s="120"/>
      <c r="F49" s="120"/>
      <c r="G49" s="91"/>
      <c r="H49" s="43"/>
      <c r="I49" s="112" t="s">
        <v>36</v>
      </c>
      <c r="J49" s="112"/>
      <c r="K49" s="112"/>
      <c r="L49" s="112"/>
      <c r="M49" s="112"/>
      <c r="N49" s="112"/>
      <c r="O49" s="112"/>
      <c r="P49" s="14"/>
    </row>
    <row r="50" spans="2:16" x14ac:dyDescent="0.25">
      <c r="B50" s="13"/>
      <c r="C50" s="115" t="s">
        <v>28</v>
      </c>
      <c r="D50" s="130"/>
      <c r="E50" s="116"/>
      <c r="F50" s="79" t="s">
        <v>70</v>
      </c>
      <c r="G50" s="90"/>
      <c r="H50" s="43"/>
      <c r="I50" s="53" t="s">
        <v>35</v>
      </c>
      <c r="J50" s="29"/>
      <c r="K50" s="29">
        <v>2012</v>
      </c>
      <c r="L50" s="29">
        <v>2013</v>
      </c>
      <c r="M50" s="29">
        <v>2014</v>
      </c>
      <c r="N50" s="29">
        <v>2015</v>
      </c>
      <c r="O50" s="29">
        <v>2016</v>
      </c>
      <c r="P50" s="14"/>
    </row>
    <row r="51" spans="2:16" x14ac:dyDescent="0.25">
      <c r="B51" s="13"/>
      <c r="C51" s="121" t="s">
        <v>68</v>
      </c>
      <c r="D51" s="122"/>
      <c r="E51" s="123"/>
      <c r="F51" s="33">
        <v>3.0778133034572188E-2</v>
      </c>
      <c r="G51" s="89"/>
      <c r="H51" s="43"/>
      <c r="I51" s="50" t="s">
        <v>46</v>
      </c>
      <c r="J51" s="44"/>
      <c r="K51" s="57">
        <v>88439.56</v>
      </c>
      <c r="L51" s="57">
        <v>93200.34</v>
      </c>
      <c r="M51" s="57">
        <v>92868.99</v>
      </c>
      <c r="N51" s="57">
        <v>79476.210000000006</v>
      </c>
      <c r="O51" s="57">
        <v>73515.33</v>
      </c>
      <c r="P51" s="14"/>
    </row>
    <row r="52" spans="2:16" x14ac:dyDescent="0.25">
      <c r="B52" s="13"/>
      <c r="C52" s="121" t="s">
        <v>29</v>
      </c>
      <c r="D52" s="122"/>
      <c r="E52" s="123"/>
      <c r="F52" s="33">
        <v>0.24887335471981162</v>
      </c>
      <c r="G52" s="89"/>
      <c r="H52" s="43"/>
      <c r="I52" s="93" t="s">
        <v>73</v>
      </c>
      <c r="J52" s="67"/>
      <c r="K52" s="68">
        <v>47915.08</v>
      </c>
      <c r="L52" s="68">
        <v>45166.04</v>
      </c>
      <c r="M52" s="68">
        <v>46760.58</v>
      </c>
      <c r="N52" s="68">
        <v>42200.32</v>
      </c>
      <c r="O52" s="68">
        <v>37304.9</v>
      </c>
      <c r="P52" s="14"/>
    </row>
    <row r="53" spans="2:16" x14ac:dyDescent="0.25">
      <c r="B53" s="13"/>
      <c r="C53" s="121" t="s">
        <v>69</v>
      </c>
      <c r="D53" s="122"/>
      <c r="E53" s="123"/>
      <c r="F53" s="33">
        <v>7.2903603046005055E-3</v>
      </c>
      <c r="G53" s="89"/>
      <c r="H53" s="43"/>
      <c r="I53" s="93" t="s">
        <v>74</v>
      </c>
      <c r="J53" s="67"/>
      <c r="K53" s="68">
        <v>40524.480000000003</v>
      </c>
      <c r="L53" s="68">
        <v>48034.3</v>
      </c>
      <c r="M53" s="68">
        <v>46108.41</v>
      </c>
      <c r="N53" s="68">
        <v>37275.89</v>
      </c>
      <c r="O53" s="68">
        <v>36210.42</v>
      </c>
      <c r="P53" s="14"/>
    </row>
    <row r="54" spans="2:16" x14ac:dyDescent="0.25">
      <c r="B54" s="13"/>
      <c r="C54" s="121" t="s">
        <v>43</v>
      </c>
      <c r="D54" s="122"/>
      <c r="E54" s="123"/>
      <c r="F54" s="33">
        <v>1.4964130192655568E-2</v>
      </c>
      <c r="G54" s="89"/>
      <c r="H54" s="43"/>
      <c r="I54" s="50" t="s">
        <v>47</v>
      </c>
      <c r="J54" s="44"/>
      <c r="K54" s="57">
        <v>13072.98</v>
      </c>
      <c r="L54" s="57">
        <v>18053.32</v>
      </c>
      <c r="M54" s="57">
        <v>14763.49</v>
      </c>
      <c r="N54" s="57">
        <v>20357.169999999998</v>
      </c>
      <c r="O54" s="57">
        <v>18609.75</v>
      </c>
      <c r="P54" s="14"/>
    </row>
    <row r="55" spans="2:16" x14ac:dyDescent="0.25">
      <c r="B55" s="13"/>
      <c r="C55" s="121" t="s">
        <v>44</v>
      </c>
      <c r="D55" s="122"/>
      <c r="E55" s="123"/>
      <c r="F55" s="33">
        <v>3.65338633219831E-2</v>
      </c>
      <c r="G55" s="89"/>
      <c r="H55" s="43"/>
      <c r="I55" s="23" t="s">
        <v>1</v>
      </c>
      <c r="J55" s="44"/>
      <c r="K55" s="41">
        <f>+K54+K51</f>
        <v>101512.54</v>
      </c>
      <c r="L55" s="41">
        <f>+L54+L51</f>
        <v>111253.66</v>
      </c>
      <c r="M55" s="41">
        <f>+M54+M51</f>
        <v>107632.48000000001</v>
      </c>
      <c r="N55" s="41">
        <f>+N54+N51</f>
        <v>99833.38</v>
      </c>
      <c r="O55" s="41">
        <f>+O54+O51</f>
        <v>92125.08</v>
      </c>
      <c r="P55" s="14"/>
    </row>
    <row r="56" spans="2:16" x14ac:dyDescent="0.25">
      <c r="B56" s="13"/>
      <c r="C56" s="121" t="s">
        <v>45</v>
      </c>
      <c r="D56" s="122"/>
      <c r="E56" s="123"/>
      <c r="F56" s="33">
        <v>1.542687444581944E-3</v>
      </c>
      <c r="G56" s="89"/>
      <c r="H56" s="43"/>
      <c r="I56" s="43"/>
      <c r="J56" s="43"/>
      <c r="K56" s="43"/>
      <c r="L56" s="43"/>
      <c r="M56" s="43"/>
      <c r="N56" s="43"/>
      <c r="O56" s="43"/>
      <c r="P56" s="14"/>
    </row>
    <row r="57" spans="2:16" x14ac:dyDescent="0.25">
      <c r="B57" s="13"/>
      <c r="C57" s="121" t="s">
        <v>30</v>
      </c>
      <c r="D57" s="122"/>
      <c r="E57" s="123"/>
      <c r="F57" s="33">
        <v>0.66001747098179497</v>
      </c>
      <c r="G57" s="89"/>
      <c r="H57" s="43"/>
      <c r="I57" s="23" t="s">
        <v>37</v>
      </c>
      <c r="J57" s="44"/>
      <c r="K57" s="33">
        <f>+K51/K55</f>
        <v>0.87121807808178187</v>
      </c>
      <c r="L57" s="33">
        <f t="shared" ref="L57:O57" si="3">+L51/L55</f>
        <v>0.83772830484857752</v>
      </c>
      <c r="M57" s="33">
        <f t="shared" si="3"/>
        <v>0.86283424854653534</v>
      </c>
      <c r="N57" s="33">
        <f t="shared" si="3"/>
        <v>0.7960885427298966</v>
      </c>
      <c r="O57" s="33">
        <f t="shared" si="3"/>
        <v>0.79799474800998815</v>
      </c>
      <c r="P57" s="14"/>
    </row>
    <row r="58" spans="2:16" x14ac:dyDescent="0.25">
      <c r="B58" s="13"/>
      <c r="C58" s="124" t="s">
        <v>1</v>
      </c>
      <c r="D58" s="125"/>
      <c r="E58" s="126"/>
      <c r="F58" s="36">
        <f>SUM(F51:F57)</f>
        <v>1</v>
      </c>
      <c r="G58" s="89"/>
      <c r="H58" s="43"/>
      <c r="I58" s="43"/>
      <c r="J58" s="43"/>
      <c r="K58" s="43"/>
      <c r="L58" s="43"/>
      <c r="M58" s="43"/>
      <c r="N58" s="43"/>
      <c r="O58" s="43"/>
      <c r="P58" s="14"/>
    </row>
    <row r="59" spans="2:16" x14ac:dyDescent="0.25">
      <c r="B59" s="13"/>
      <c r="C59" s="113" t="s">
        <v>34</v>
      </c>
      <c r="D59" s="113"/>
      <c r="E59" s="113"/>
      <c r="F59" s="113"/>
      <c r="G59" s="42"/>
      <c r="H59" s="43"/>
      <c r="I59" s="127" t="s">
        <v>38</v>
      </c>
      <c r="J59" s="127"/>
      <c r="K59" s="127"/>
      <c r="L59" s="127"/>
      <c r="M59" s="127"/>
      <c r="N59" s="127"/>
      <c r="O59" s="127"/>
      <c r="P59" s="14"/>
    </row>
    <row r="60" spans="2:16" x14ac:dyDescent="0.25">
      <c r="B60" s="13"/>
      <c r="C60" s="52" t="s">
        <v>71</v>
      </c>
      <c r="D60" s="51"/>
      <c r="E60" s="51"/>
      <c r="F60" s="51"/>
      <c r="G60" s="51"/>
      <c r="I60" s="51"/>
      <c r="J60" s="51"/>
      <c r="K60" s="51"/>
      <c r="L60" s="51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K11:L23">
    <sortCondition descending="1" ref="K12:K24"/>
  </sortState>
  <mergeCells count="25">
    <mergeCell ref="C56:E56"/>
    <mergeCell ref="C57:E57"/>
    <mergeCell ref="C50:E50"/>
    <mergeCell ref="C58:E58"/>
    <mergeCell ref="C52:E52"/>
    <mergeCell ref="C53:E53"/>
    <mergeCell ref="C54:E54"/>
    <mergeCell ref="C55:E55"/>
    <mergeCell ref="C48:F49"/>
    <mergeCell ref="I49:O49"/>
    <mergeCell ref="I59:O59"/>
    <mergeCell ref="B1:P2"/>
    <mergeCell ref="H9:O9"/>
    <mergeCell ref="H17:O17"/>
    <mergeCell ref="K10:L10"/>
    <mergeCell ref="M10:N10"/>
    <mergeCell ref="O10:O11"/>
    <mergeCell ref="H10:J11"/>
    <mergeCell ref="I24:K27"/>
    <mergeCell ref="C33:G33"/>
    <mergeCell ref="C23:G23"/>
    <mergeCell ref="C39:F39"/>
    <mergeCell ref="C46:F46"/>
    <mergeCell ref="C59:F59"/>
    <mergeCell ref="C51:E5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14" sqref="A1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1" t="s">
        <v>91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12" t="s">
        <v>17</v>
      </c>
      <c r="I9" s="112"/>
      <c r="J9" s="112"/>
      <c r="K9" s="112"/>
      <c r="L9" s="112"/>
      <c r="M9" s="112"/>
      <c r="N9" s="112"/>
      <c r="O9" s="112"/>
      <c r="P9" s="19"/>
    </row>
    <row r="10" spans="2:16" x14ac:dyDescent="0.25">
      <c r="B10" s="13"/>
      <c r="C10" s="12" t="s">
        <v>4</v>
      </c>
      <c r="D10" s="12"/>
      <c r="E10" s="12"/>
      <c r="F10" s="59">
        <v>970392.73</v>
      </c>
      <c r="H10" s="114" t="s">
        <v>11</v>
      </c>
      <c r="I10" s="114"/>
      <c r="J10" s="114"/>
      <c r="K10" s="115">
        <v>2016</v>
      </c>
      <c r="L10" s="116"/>
      <c r="M10" s="115">
        <v>2015</v>
      </c>
      <c r="N10" s="116"/>
      <c r="O10" s="114" t="s">
        <v>20</v>
      </c>
      <c r="P10" s="14"/>
    </row>
    <row r="11" spans="2:16" x14ac:dyDescent="0.25">
      <c r="B11" s="13"/>
      <c r="C11" s="12" t="s">
        <v>65</v>
      </c>
      <c r="D11" s="12"/>
      <c r="E11" s="12"/>
      <c r="F11" s="59">
        <v>236517.77</v>
      </c>
      <c r="H11" s="114"/>
      <c r="I11" s="114"/>
      <c r="J11" s="114"/>
      <c r="K11" s="79" t="s">
        <v>8</v>
      </c>
      <c r="L11" s="79" t="s">
        <v>9</v>
      </c>
      <c r="M11" s="79" t="s">
        <v>8</v>
      </c>
      <c r="N11" s="79" t="s">
        <v>9</v>
      </c>
      <c r="O11" s="114"/>
      <c r="P11" s="14"/>
    </row>
    <row r="12" spans="2:16" x14ac:dyDescent="0.25">
      <c r="B12" s="13"/>
      <c r="C12" s="12" t="s">
        <v>18</v>
      </c>
      <c r="D12" s="12"/>
      <c r="E12" s="12"/>
      <c r="H12" s="23" t="s">
        <v>12</v>
      </c>
      <c r="I12" s="22"/>
      <c r="J12" s="21"/>
      <c r="K12" s="57">
        <v>87590.49</v>
      </c>
      <c r="L12" s="33">
        <f>+K12/K16</f>
        <v>0.37033366965761894</v>
      </c>
      <c r="M12" s="57">
        <v>101178.18</v>
      </c>
      <c r="N12" s="33">
        <f>+M12/M16</f>
        <v>0.42305634143092286</v>
      </c>
      <c r="O12" s="33">
        <f>+K12/M12-1</f>
        <v>-0.13429466709126403</v>
      </c>
      <c r="P12" s="86">
        <f t="shared" ref="P12:P14" si="0">+K12-M12</f>
        <v>-13587.689999999988</v>
      </c>
    </row>
    <row r="13" spans="2:16" x14ac:dyDescent="0.25">
      <c r="B13" s="13"/>
      <c r="C13" s="12" t="s">
        <v>19</v>
      </c>
      <c r="D13" s="12"/>
      <c r="E13" s="12"/>
      <c r="F13" s="20">
        <f>+F11/F10</f>
        <v>0.24373407043146333</v>
      </c>
      <c r="G13" s="12"/>
      <c r="H13" s="23" t="s">
        <v>13</v>
      </c>
      <c r="I13" s="22"/>
      <c r="J13" s="21"/>
      <c r="K13" s="57">
        <v>50570.52</v>
      </c>
      <c r="L13" s="33">
        <f>+K13/K16</f>
        <v>0.21381278090913763</v>
      </c>
      <c r="M13" s="57">
        <v>46722.76</v>
      </c>
      <c r="N13" s="33">
        <f>+M13/M16</f>
        <v>0.19536188442167143</v>
      </c>
      <c r="O13" s="33">
        <f>+K13/M13-1</f>
        <v>8.2353011679960675E-2</v>
      </c>
      <c r="P13" s="86">
        <f t="shared" si="0"/>
        <v>3847.7599999999948</v>
      </c>
    </row>
    <row r="14" spans="2:16" x14ac:dyDescent="0.25">
      <c r="B14" s="13"/>
      <c r="C14" s="12"/>
      <c r="D14" s="12"/>
      <c r="E14" s="12"/>
      <c r="F14" s="12"/>
      <c r="G14" s="12"/>
      <c r="H14" s="23" t="s">
        <v>15</v>
      </c>
      <c r="I14" s="22"/>
      <c r="J14" s="21"/>
      <c r="K14" s="57">
        <v>67280.990000000005</v>
      </c>
      <c r="L14" s="33">
        <f>+K14/K16</f>
        <v>0.28446485371753905</v>
      </c>
      <c r="M14" s="57">
        <v>60630.2</v>
      </c>
      <c r="N14" s="33">
        <f>+M14/M16</f>
        <v>0.25351306568496429</v>
      </c>
      <c r="O14" s="33">
        <f>+K14/M14-1</f>
        <v>0.10969434374288745</v>
      </c>
      <c r="P14" s="86">
        <f t="shared" si="0"/>
        <v>6650.7900000000081</v>
      </c>
    </row>
    <row r="15" spans="2:16" x14ac:dyDescent="0.25">
      <c r="B15" s="13"/>
      <c r="C15" s="12"/>
      <c r="D15" s="12"/>
      <c r="E15" s="12"/>
      <c r="F15" s="12"/>
      <c r="G15" s="12"/>
      <c r="H15" s="24" t="s">
        <v>14</v>
      </c>
      <c r="I15" s="22"/>
      <c r="J15" s="21"/>
      <c r="K15" s="60">
        <v>31075.759999999998</v>
      </c>
      <c r="L15" s="34">
        <f>+K15/K16</f>
        <v>0.13138869571570438</v>
      </c>
      <c r="M15" s="60">
        <v>30628.92</v>
      </c>
      <c r="N15" s="34">
        <f>+M15/M16</f>
        <v>0.12806870846244142</v>
      </c>
      <c r="O15" s="33">
        <f>+K15/M15-1</f>
        <v>1.4588826507758057E-2</v>
      </c>
      <c r="P15" s="86">
        <f>+K15-M15</f>
        <v>446.84000000000015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5">
        <f>SUM(K12:K15)</f>
        <v>236517.76000000001</v>
      </c>
      <c r="L16" s="36">
        <f>SUM(L12:L15)</f>
        <v>1</v>
      </c>
      <c r="M16" s="35">
        <f>SUM(M12:M15)</f>
        <v>239160.06</v>
      </c>
      <c r="N16" s="36">
        <f>SUM(N12:N15)</f>
        <v>1</v>
      </c>
      <c r="O16" s="36">
        <f>+K16/M16-1</f>
        <v>-1.104824944432603E-2</v>
      </c>
      <c r="P16" s="86">
        <f>+K16-M16</f>
        <v>-2642.2999999999884</v>
      </c>
    </row>
    <row r="17" spans="2:16" x14ac:dyDescent="0.25">
      <c r="B17" s="13"/>
      <c r="C17" s="12"/>
      <c r="D17" s="12"/>
      <c r="E17" s="12"/>
      <c r="F17" s="12"/>
      <c r="G17" s="12"/>
      <c r="H17" s="113" t="s">
        <v>21</v>
      </c>
      <c r="I17" s="113"/>
      <c r="J17" s="113"/>
      <c r="K17" s="113"/>
      <c r="L17" s="113"/>
      <c r="M17" s="113"/>
      <c r="N17" s="113"/>
      <c r="O17" s="113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61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12" t="s">
        <v>25</v>
      </c>
      <c r="D23" s="112"/>
      <c r="E23" s="112"/>
      <c r="F23" s="112"/>
      <c r="G23" s="112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7" t="s">
        <v>2</v>
      </c>
      <c r="D24" s="37" t="s">
        <v>6</v>
      </c>
      <c r="E24" s="37" t="s">
        <v>7</v>
      </c>
      <c r="F24" s="37" t="s">
        <v>1</v>
      </c>
      <c r="G24" s="38" t="s">
        <v>22</v>
      </c>
      <c r="H24" s="39" t="s">
        <v>24</v>
      </c>
      <c r="I24" s="132" t="s">
        <v>23</v>
      </c>
      <c r="J24" s="132"/>
      <c r="K24" s="132"/>
      <c r="N24" s="12"/>
      <c r="O24" s="12"/>
      <c r="P24" s="14"/>
    </row>
    <row r="25" spans="2:16" x14ac:dyDescent="0.25">
      <c r="B25" s="13"/>
      <c r="C25" s="25">
        <v>2009</v>
      </c>
      <c r="D25" s="57">
        <v>9104.92</v>
      </c>
      <c r="E25" s="57">
        <v>13967.37</v>
      </c>
      <c r="F25" s="41">
        <f>+E25+D25</f>
        <v>23072.29</v>
      </c>
      <c r="G25" s="40">
        <f>+F25/H25</f>
        <v>0.11063137248019742</v>
      </c>
      <c r="H25" s="58">
        <v>208551.06</v>
      </c>
      <c r="I25" s="132"/>
      <c r="J25" s="132"/>
      <c r="K25" s="132"/>
      <c r="N25" s="12"/>
      <c r="O25" s="12"/>
      <c r="P25" s="14"/>
    </row>
    <row r="26" spans="2:16" x14ac:dyDescent="0.25">
      <c r="B26" s="13"/>
      <c r="C26" s="25">
        <v>2010</v>
      </c>
      <c r="D26" s="57">
        <v>14122.49</v>
      </c>
      <c r="E26" s="57">
        <v>13702.53</v>
      </c>
      <c r="F26" s="41">
        <f t="shared" ref="F26:F32" si="1">+E26+D26</f>
        <v>27825.02</v>
      </c>
      <c r="G26" s="40">
        <f t="shared" ref="G26:G32" si="2">+F26/H26</f>
        <v>0.11940552270636531</v>
      </c>
      <c r="H26" s="58">
        <v>233029.59</v>
      </c>
      <c r="I26" s="132"/>
      <c r="J26" s="132"/>
      <c r="K26" s="132"/>
      <c r="L26" s="12"/>
      <c r="N26" s="12"/>
      <c r="O26" s="12"/>
      <c r="P26" s="14"/>
    </row>
    <row r="27" spans="2:16" x14ac:dyDescent="0.25">
      <c r="B27" s="13"/>
      <c r="C27" s="25">
        <v>2011</v>
      </c>
      <c r="D27" s="57">
        <v>15571.76</v>
      </c>
      <c r="E27" s="57">
        <v>14928</v>
      </c>
      <c r="F27" s="41">
        <f t="shared" si="1"/>
        <v>30499.760000000002</v>
      </c>
      <c r="G27" s="40">
        <f t="shared" si="2"/>
        <v>0.13680705169198687</v>
      </c>
      <c r="H27" s="58">
        <v>222939.97</v>
      </c>
      <c r="I27" s="132"/>
      <c r="J27" s="132"/>
      <c r="K27" s="132"/>
      <c r="L27" s="12"/>
      <c r="N27" s="12"/>
      <c r="O27" s="12"/>
      <c r="P27" s="14"/>
    </row>
    <row r="28" spans="2:16" x14ac:dyDescent="0.25">
      <c r="B28" s="13"/>
      <c r="C28" s="25">
        <v>2012</v>
      </c>
      <c r="D28" s="57">
        <v>14704.16</v>
      </c>
      <c r="E28" s="57">
        <v>12988.99</v>
      </c>
      <c r="F28" s="41">
        <f t="shared" si="1"/>
        <v>27693.15</v>
      </c>
      <c r="G28" s="40">
        <f t="shared" si="2"/>
        <v>0.11129067590283585</v>
      </c>
      <c r="H28" s="58">
        <v>248836.21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57">
        <v>15063.29</v>
      </c>
      <c r="E29" s="57">
        <v>9948.85</v>
      </c>
      <c r="F29" s="41">
        <f t="shared" si="1"/>
        <v>25012.14</v>
      </c>
      <c r="G29" s="40">
        <f t="shared" si="2"/>
        <v>0.10499797557211339</v>
      </c>
      <c r="H29" s="58">
        <v>238215.45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57">
        <v>14219.52</v>
      </c>
      <c r="E30" s="57">
        <v>20329.7</v>
      </c>
      <c r="F30" s="41">
        <f t="shared" si="1"/>
        <v>34549.22</v>
      </c>
      <c r="G30" s="40">
        <f t="shared" si="2"/>
        <v>0.14177767945448133</v>
      </c>
      <c r="H30" s="58">
        <v>243685.89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57">
        <v>13291.54</v>
      </c>
      <c r="E31" s="57">
        <v>17337.38</v>
      </c>
      <c r="F31" s="41">
        <f t="shared" si="1"/>
        <v>30628.920000000002</v>
      </c>
      <c r="G31" s="40">
        <f t="shared" si="2"/>
        <v>0.12806870846244145</v>
      </c>
      <c r="H31" s="58">
        <v>239160.06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57">
        <v>14683.97</v>
      </c>
      <c r="E32" s="57">
        <v>16391.79</v>
      </c>
      <c r="F32" s="41">
        <f t="shared" si="1"/>
        <v>31075.760000000002</v>
      </c>
      <c r="G32" s="40">
        <f t="shared" si="2"/>
        <v>0.13138869016057442</v>
      </c>
      <c r="H32" s="58">
        <v>236517.77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13" t="s">
        <v>16</v>
      </c>
      <c r="D33" s="113"/>
      <c r="E33" s="113"/>
      <c r="F33" s="113"/>
      <c r="G33" s="113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4">
        <f>+D32/F32</f>
        <v>0.47252166962288289</v>
      </c>
      <c r="E34" s="84">
        <f>+E32/F32</f>
        <v>0.52747833037711711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12" t="s">
        <v>31</v>
      </c>
      <c r="D39" s="112"/>
      <c r="E39" s="112"/>
      <c r="F39" s="112"/>
      <c r="G39" s="51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5" t="s">
        <v>32</v>
      </c>
      <c r="D40" s="46"/>
      <c r="E40" s="80" t="s">
        <v>33</v>
      </c>
      <c r="F40" s="79" t="s">
        <v>9</v>
      </c>
      <c r="G40" s="51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26</v>
      </c>
      <c r="D41" s="44"/>
      <c r="E41" s="62">
        <v>111490.84</v>
      </c>
      <c r="F41" s="33">
        <f>+E41/E45</f>
        <v>0.47138462365850992</v>
      </c>
      <c r="G41" s="51"/>
      <c r="H41" s="63" t="s">
        <v>41</v>
      </c>
      <c r="I41" s="64">
        <f>+E41+E42</f>
        <v>121603.01</v>
      </c>
      <c r="J41" s="12"/>
      <c r="K41" s="63" t="s">
        <v>66</v>
      </c>
      <c r="L41" s="87">
        <f>+E41/I41</f>
        <v>0.91684276565193579</v>
      </c>
      <c r="M41" s="12"/>
      <c r="N41" s="12"/>
      <c r="O41" s="12"/>
      <c r="P41" s="14"/>
    </row>
    <row r="42" spans="2:16" x14ac:dyDescent="0.25">
      <c r="B42" s="13"/>
      <c r="C42" s="23" t="s">
        <v>39</v>
      </c>
      <c r="D42" s="44"/>
      <c r="E42" s="62">
        <v>10112.17</v>
      </c>
      <c r="F42" s="33">
        <f>+E42/E45</f>
        <v>4.2754377398366308E-2</v>
      </c>
      <c r="G42" s="51"/>
      <c r="H42" s="65" t="s">
        <v>42</v>
      </c>
      <c r="I42" s="66">
        <f>+E43+E44</f>
        <v>114914.76</v>
      </c>
      <c r="J42" s="12"/>
      <c r="K42" s="65" t="s">
        <v>67</v>
      </c>
      <c r="L42" s="88">
        <f>+E42/I41</f>
        <v>8.3157234348064255E-2</v>
      </c>
      <c r="M42" s="12"/>
      <c r="N42" s="12"/>
      <c r="O42" s="12"/>
      <c r="P42" s="14"/>
    </row>
    <row r="43" spans="2:16" x14ac:dyDescent="0.25">
      <c r="B43" s="13"/>
      <c r="C43" s="23" t="s">
        <v>27</v>
      </c>
      <c r="D43" s="44"/>
      <c r="E43" s="62">
        <v>715.29</v>
      </c>
      <c r="F43" s="33">
        <f>+E43/E45</f>
        <v>3.0242547948934237E-3</v>
      </c>
      <c r="G43" s="51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40</v>
      </c>
      <c r="D44" s="44"/>
      <c r="E44" s="62">
        <v>114199.47</v>
      </c>
      <c r="F44" s="33">
        <f>+E44/E45</f>
        <v>0.48283674414823041</v>
      </c>
      <c r="G44" s="51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48</v>
      </c>
      <c r="D45" s="48"/>
      <c r="E45" s="49">
        <f>SUM(E41:E44)</f>
        <v>236517.77</v>
      </c>
      <c r="F45" s="36">
        <f>SUM(F41:F44)</f>
        <v>1</v>
      </c>
      <c r="G45" s="51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13" t="s">
        <v>34</v>
      </c>
      <c r="D46" s="113"/>
      <c r="E46" s="113"/>
      <c r="F46" s="113"/>
      <c r="G46" s="42"/>
      <c r="H46" s="43"/>
      <c r="I46" s="51"/>
      <c r="J46" s="51"/>
      <c r="K46" s="51"/>
      <c r="L46" s="43"/>
      <c r="M46" s="51"/>
      <c r="N46" s="51"/>
      <c r="O46" s="51"/>
      <c r="P46" s="14"/>
    </row>
    <row r="47" spans="2:16" x14ac:dyDescent="0.25">
      <c r="B47" s="13"/>
      <c r="C47" s="12"/>
      <c r="D47" s="12"/>
      <c r="E47" s="12"/>
      <c r="F47" s="12"/>
      <c r="G47" s="12"/>
      <c r="H47" s="43"/>
      <c r="I47" s="51"/>
      <c r="J47" s="51"/>
      <c r="K47" s="51"/>
      <c r="L47" s="43"/>
      <c r="M47" s="51"/>
      <c r="N47" s="51"/>
      <c r="O47" s="51"/>
      <c r="P47" s="14"/>
    </row>
    <row r="48" spans="2:16" x14ac:dyDescent="0.25">
      <c r="B48" s="13"/>
      <c r="C48" s="119" t="s">
        <v>72</v>
      </c>
      <c r="D48" s="119"/>
      <c r="E48" s="119"/>
      <c r="F48" s="119"/>
      <c r="G48" s="51"/>
      <c r="H48" s="43"/>
      <c r="I48" s="51"/>
      <c r="J48" s="51"/>
      <c r="K48" s="51"/>
      <c r="L48" s="43"/>
      <c r="M48" s="51"/>
      <c r="N48" s="51"/>
      <c r="O48" s="51"/>
      <c r="P48" s="14"/>
    </row>
    <row r="49" spans="2:16" x14ac:dyDescent="0.25">
      <c r="B49" s="13"/>
      <c r="C49" s="120"/>
      <c r="D49" s="120"/>
      <c r="E49" s="120"/>
      <c r="F49" s="120"/>
      <c r="G49" s="91"/>
      <c r="H49" s="43"/>
      <c r="I49" s="112" t="s">
        <v>36</v>
      </c>
      <c r="J49" s="112"/>
      <c r="K49" s="112"/>
      <c r="L49" s="112"/>
      <c r="M49" s="112"/>
      <c r="N49" s="112"/>
      <c r="O49" s="112"/>
      <c r="P49" s="14"/>
    </row>
    <row r="50" spans="2:16" x14ac:dyDescent="0.25">
      <c r="B50" s="13"/>
      <c r="C50" s="115" t="s">
        <v>28</v>
      </c>
      <c r="D50" s="130"/>
      <c r="E50" s="116"/>
      <c r="F50" s="79" t="s">
        <v>70</v>
      </c>
      <c r="G50" s="90"/>
      <c r="H50" s="43"/>
      <c r="I50" s="53" t="s">
        <v>35</v>
      </c>
      <c r="J50" s="79"/>
      <c r="K50" s="79">
        <v>2012</v>
      </c>
      <c r="L50" s="79">
        <v>2013</v>
      </c>
      <c r="M50" s="79">
        <v>2014</v>
      </c>
      <c r="N50" s="79">
        <v>2015</v>
      </c>
      <c r="O50" s="79">
        <v>2016</v>
      </c>
      <c r="P50" s="14"/>
    </row>
    <row r="51" spans="2:16" x14ac:dyDescent="0.25">
      <c r="B51" s="13"/>
      <c r="C51" s="121" t="s">
        <v>68</v>
      </c>
      <c r="D51" s="122"/>
      <c r="E51" s="123"/>
      <c r="F51" s="92">
        <v>0</v>
      </c>
      <c r="G51" s="89"/>
      <c r="H51" s="43"/>
      <c r="I51" s="50" t="s">
        <v>46</v>
      </c>
      <c r="J51" s="44"/>
      <c r="K51" s="57">
        <v>136973.81</v>
      </c>
      <c r="L51" s="57">
        <v>122632.43</v>
      </c>
      <c r="M51" s="57">
        <v>126064.35</v>
      </c>
      <c r="N51" s="57">
        <v>121781.5</v>
      </c>
      <c r="O51" s="57">
        <v>105331</v>
      </c>
      <c r="P51" s="14"/>
    </row>
    <row r="52" spans="2:16" x14ac:dyDescent="0.25">
      <c r="B52" s="13"/>
      <c r="C52" s="121" t="s">
        <v>29</v>
      </c>
      <c r="D52" s="122"/>
      <c r="E52" s="123"/>
      <c r="F52" s="92">
        <v>8.7384598761148846E-2</v>
      </c>
      <c r="G52" s="89"/>
      <c r="H52" s="43"/>
      <c r="I52" s="93" t="s">
        <v>73</v>
      </c>
      <c r="J52" s="67"/>
      <c r="K52" s="68">
        <v>91494.04</v>
      </c>
      <c r="L52" s="68">
        <v>91295.02</v>
      </c>
      <c r="M52" s="68">
        <v>87070.84</v>
      </c>
      <c r="N52" s="68">
        <v>82432.399999999994</v>
      </c>
      <c r="O52" s="68">
        <v>71001.39</v>
      </c>
      <c r="P52" s="14"/>
    </row>
    <row r="53" spans="2:16" x14ac:dyDescent="0.25">
      <c r="B53" s="13"/>
      <c r="C53" s="121" t="s">
        <v>69</v>
      </c>
      <c r="D53" s="122"/>
      <c r="E53" s="123"/>
      <c r="F53" s="92">
        <v>2.2687938718542332E-3</v>
      </c>
      <c r="G53" s="89"/>
      <c r="H53" s="43"/>
      <c r="I53" s="93" t="s">
        <v>74</v>
      </c>
      <c r="J53" s="67"/>
      <c r="K53" s="68">
        <v>45479.77</v>
      </c>
      <c r="L53" s="68">
        <v>31337.41</v>
      </c>
      <c r="M53" s="68">
        <v>38993.51</v>
      </c>
      <c r="N53" s="68">
        <v>39349.1</v>
      </c>
      <c r="O53" s="68">
        <v>34329.61</v>
      </c>
      <c r="P53" s="14"/>
    </row>
    <row r="54" spans="2:16" x14ac:dyDescent="0.25">
      <c r="B54" s="13"/>
      <c r="C54" s="121" t="s">
        <v>43</v>
      </c>
      <c r="D54" s="122"/>
      <c r="E54" s="123"/>
      <c r="F54" s="92">
        <v>1.9959509169309039E-2</v>
      </c>
      <c r="G54" s="89"/>
      <c r="H54" s="43"/>
      <c r="I54" s="50" t="s">
        <v>47</v>
      </c>
      <c r="J54" s="44"/>
      <c r="K54" s="57">
        <v>11115.55</v>
      </c>
      <c r="L54" s="57">
        <v>14142.82</v>
      </c>
      <c r="M54" s="57">
        <v>9252.0300000000007</v>
      </c>
      <c r="N54" s="57">
        <v>8136.54</v>
      </c>
      <c r="O54" s="57">
        <v>6159.84</v>
      </c>
      <c r="P54" s="14"/>
    </row>
    <row r="55" spans="2:16" x14ac:dyDescent="0.25">
      <c r="B55" s="13"/>
      <c r="C55" s="121" t="s">
        <v>44</v>
      </c>
      <c r="D55" s="122"/>
      <c r="E55" s="123"/>
      <c r="F55" s="92">
        <v>5.0023476680964386E-2</v>
      </c>
      <c r="G55" s="89"/>
      <c r="H55" s="43"/>
      <c r="I55" s="23" t="s">
        <v>1</v>
      </c>
      <c r="J55" s="44"/>
      <c r="K55" s="41">
        <f>+K54+K51</f>
        <v>148089.35999999999</v>
      </c>
      <c r="L55" s="41">
        <f>+L54+L51</f>
        <v>136775.25</v>
      </c>
      <c r="M55" s="41">
        <f>+M54+M51</f>
        <v>135316.38</v>
      </c>
      <c r="N55" s="41">
        <f>+N54+N51</f>
        <v>129918.04</v>
      </c>
      <c r="O55" s="41">
        <f>+O54+O51</f>
        <v>111490.84</v>
      </c>
      <c r="P55" s="14"/>
    </row>
    <row r="56" spans="2:16" x14ac:dyDescent="0.25">
      <c r="B56" s="13"/>
      <c r="C56" s="121" t="s">
        <v>45</v>
      </c>
      <c r="D56" s="122"/>
      <c r="E56" s="123"/>
      <c r="F56" s="92">
        <v>2.1941468932937937E-3</v>
      </c>
      <c r="G56" s="89"/>
      <c r="H56" s="43"/>
      <c r="I56" s="43"/>
      <c r="J56" s="43"/>
      <c r="K56" s="43"/>
      <c r="L56" s="43"/>
      <c r="M56" s="43"/>
      <c r="N56" s="43"/>
      <c r="O56" s="43"/>
      <c r="P56" s="14"/>
    </row>
    <row r="57" spans="2:16" x14ac:dyDescent="0.25">
      <c r="B57" s="13"/>
      <c r="C57" s="121" t="s">
        <v>30</v>
      </c>
      <c r="D57" s="122"/>
      <c r="E57" s="123"/>
      <c r="F57" s="92">
        <v>0.83816947462342972</v>
      </c>
      <c r="G57" s="89"/>
      <c r="H57" s="43"/>
      <c r="I57" s="23" t="s">
        <v>37</v>
      </c>
      <c r="J57" s="44"/>
      <c r="K57" s="33">
        <f>+K51/K55</f>
        <v>0.92494025229091414</v>
      </c>
      <c r="L57" s="33">
        <f t="shared" ref="L57:O57" si="3">+L51/L55</f>
        <v>0.89659810528586126</v>
      </c>
      <c r="M57" s="33">
        <f t="shared" si="3"/>
        <v>0.93162668111576741</v>
      </c>
      <c r="N57" s="33">
        <f t="shared" si="3"/>
        <v>0.93737174606390306</v>
      </c>
      <c r="O57" s="33">
        <f t="shared" si="3"/>
        <v>0.94475025930381373</v>
      </c>
      <c r="P57" s="14"/>
    </row>
    <row r="58" spans="2:16" x14ac:dyDescent="0.25">
      <c r="B58" s="13"/>
      <c r="C58" s="124" t="s">
        <v>1</v>
      </c>
      <c r="D58" s="125"/>
      <c r="E58" s="126"/>
      <c r="F58" s="36">
        <f>SUM(F51:F57)</f>
        <v>1</v>
      </c>
      <c r="G58" s="89"/>
      <c r="H58" s="43"/>
      <c r="I58" s="43"/>
      <c r="J58" s="43"/>
      <c r="K58" s="43"/>
      <c r="L58" s="43"/>
      <c r="M58" s="43"/>
      <c r="N58" s="43"/>
      <c r="O58" s="43"/>
      <c r="P58" s="14"/>
    </row>
    <row r="59" spans="2:16" x14ac:dyDescent="0.25">
      <c r="B59" s="13"/>
      <c r="C59" s="113" t="s">
        <v>34</v>
      </c>
      <c r="D59" s="113"/>
      <c r="E59" s="113"/>
      <c r="F59" s="113"/>
      <c r="G59" s="42"/>
      <c r="H59" s="43"/>
      <c r="I59" s="127" t="s">
        <v>38</v>
      </c>
      <c r="J59" s="127"/>
      <c r="K59" s="127"/>
      <c r="L59" s="127"/>
      <c r="M59" s="127"/>
      <c r="N59" s="127"/>
      <c r="O59" s="127"/>
      <c r="P59" s="14"/>
    </row>
    <row r="60" spans="2:16" x14ac:dyDescent="0.25">
      <c r="B60" s="13"/>
      <c r="C60" s="52" t="s">
        <v>71</v>
      </c>
      <c r="D60" s="51"/>
      <c r="E60" s="51"/>
      <c r="F60" s="51"/>
      <c r="G60" s="51"/>
      <c r="I60" s="51"/>
      <c r="J60" s="51"/>
      <c r="K60" s="51"/>
      <c r="L60" s="51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25"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B1:P2"/>
    <mergeCell ref="H9:O9"/>
    <mergeCell ref="H10:J11"/>
    <mergeCell ref="K10:L10"/>
    <mergeCell ref="M10:N10"/>
    <mergeCell ref="O10:O1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1" t="s">
        <v>92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12" t="s">
        <v>17</v>
      </c>
      <c r="I9" s="112"/>
      <c r="J9" s="112"/>
      <c r="K9" s="112"/>
      <c r="L9" s="112"/>
      <c r="M9" s="112"/>
      <c r="N9" s="112"/>
      <c r="O9" s="112"/>
      <c r="P9" s="19"/>
    </row>
    <row r="10" spans="2:16" x14ac:dyDescent="0.25">
      <c r="B10" s="13"/>
      <c r="C10" s="12" t="s">
        <v>4</v>
      </c>
      <c r="D10" s="12"/>
      <c r="E10" s="12"/>
      <c r="F10" s="59">
        <v>92603.61</v>
      </c>
      <c r="H10" s="114" t="s">
        <v>11</v>
      </c>
      <c r="I10" s="114"/>
      <c r="J10" s="114"/>
      <c r="K10" s="115">
        <v>2016</v>
      </c>
      <c r="L10" s="116"/>
      <c r="M10" s="115">
        <v>2015</v>
      </c>
      <c r="N10" s="116"/>
      <c r="O10" s="114" t="s">
        <v>20</v>
      </c>
      <c r="P10" s="14"/>
    </row>
    <row r="11" spans="2:16" x14ac:dyDescent="0.25">
      <c r="B11" s="13"/>
      <c r="C11" s="12" t="s">
        <v>65</v>
      </c>
      <c r="D11" s="12"/>
      <c r="E11" s="12"/>
      <c r="F11" s="59">
        <v>21089.71</v>
      </c>
      <c r="H11" s="114"/>
      <c r="I11" s="114"/>
      <c r="J11" s="114"/>
      <c r="K11" s="79" t="s">
        <v>8</v>
      </c>
      <c r="L11" s="79" t="s">
        <v>9</v>
      </c>
      <c r="M11" s="79" t="s">
        <v>8</v>
      </c>
      <c r="N11" s="79" t="s">
        <v>9</v>
      </c>
      <c r="O11" s="114"/>
      <c r="P11" s="14"/>
    </row>
    <row r="12" spans="2:16" x14ac:dyDescent="0.25">
      <c r="B12" s="13"/>
      <c r="C12" s="12" t="s">
        <v>18</v>
      </c>
      <c r="D12" s="12"/>
      <c r="E12" s="12"/>
      <c r="H12" s="23" t="s">
        <v>12</v>
      </c>
      <c r="I12" s="22"/>
      <c r="J12" s="21"/>
      <c r="K12" s="57">
        <v>8684</v>
      </c>
      <c r="L12" s="33">
        <f>+K12/K16</f>
        <v>0.41176478955850976</v>
      </c>
      <c r="M12" s="57">
        <v>8779.11</v>
      </c>
      <c r="N12" s="33">
        <f>+M12/M16</f>
        <v>0.39022585166091711</v>
      </c>
      <c r="O12" s="33">
        <f>+K12/M12-1</f>
        <v>-1.083367220595266E-2</v>
      </c>
      <c r="P12" s="86">
        <f t="shared" ref="P12:P14" si="0">+K12-M12</f>
        <v>-95.110000000000582</v>
      </c>
    </row>
    <row r="13" spans="2:16" x14ac:dyDescent="0.25">
      <c r="B13" s="13"/>
      <c r="C13" s="12" t="s">
        <v>19</v>
      </c>
      <c r="D13" s="12"/>
      <c r="E13" s="12"/>
      <c r="F13" s="20">
        <f>+F11/F10</f>
        <v>0.22774176946233521</v>
      </c>
      <c r="G13" s="12"/>
      <c r="H13" s="23" t="s">
        <v>13</v>
      </c>
      <c r="I13" s="22"/>
      <c r="J13" s="21"/>
      <c r="K13" s="57">
        <v>5034.58</v>
      </c>
      <c r="L13" s="33">
        <f>+K13/K16</f>
        <v>0.23872210665770174</v>
      </c>
      <c r="M13" s="57">
        <v>4420.5200000000004</v>
      </c>
      <c r="N13" s="33">
        <f>+M13/M16</f>
        <v>0.19648930037146334</v>
      </c>
      <c r="O13" s="33">
        <f>+K13/M13-1</f>
        <v>0.1389112593088595</v>
      </c>
      <c r="P13" s="86">
        <f t="shared" si="0"/>
        <v>614.05999999999949</v>
      </c>
    </row>
    <row r="14" spans="2:16" x14ac:dyDescent="0.25">
      <c r="B14" s="13"/>
      <c r="C14" s="12"/>
      <c r="D14" s="12"/>
      <c r="E14" s="12"/>
      <c r="F14" s="12"/>
      <c r="G14" s="12"/>
      <c r="H14" s="23" t="s">
        <v>15</v>
      </c>
      <c r="I14" s="22"/>
      <c r="J14" s="21"/>
      <c r="K14" s="57">
        <v>4091.82</v>
      </c>
      <c r="L14" s="33">
        <f>+K14/K16</f>
        <v>0.19401973758766713</v>
      </c>
      <c r="M14" s="57">
        <v>5112.84</v>
      </c>
      <c r="N14" s="33">
        <f>+M14/M16</f>
        <v>0.22726248371486443</v>
      </c>
      <c r="O14" s="33">
        <f>+K14/M14-1</f>
        <v>-0.19969723284906238</v>
      </c>
      <c r="P14" s="86">
        <f t="shared" si="0"/>
        <v>-1021.02</v>
      </c>
    </row>
    <row r="15" spans="2:16" x14ac:dyDescent="0.25">
      <c r="B15" s="13"/>
      <c r="C15" s="12"/>
      <c r="D15" s="12"/>
      <c r="E15" s="12"/>
      <c r="F15" s="12"/>
      <c r="G15" s="12"/>
      <c r="H15" s="24" t="s">
        <v>14</v>
      </c>
      <c r="I15" s="22"/>
      <c r="J15" s="21"/>
      <c r="K15" s="60">
        <v>3279.31</v>
      </c>
      <c r="L15" s="34">
        <f>+K15/K16</f>
        <v>0.15549336619612122</v>
      </c>
      <c r="M15" s="60">
        <v>4185.04</v>
      </c>
      <c r="N15" s="34">
        <f>+M15/M16</f>
        <v>0.18602236425275506</v>
      </c>
      <c r="O15" s="33">
        <f>+K15/M15-1</f>
        <v>-0.21642087052931391</v>
      </c>
      <c r="P15" s="86">
        <f>+K15-M15</f>
        <v>-905.73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5">
        <f>SUM(K12:K15)</f>
        <v>21089.710000000003</v>
      </c>
      <c r="L16" s="36">
        <f>SUM(L12:L15)</f>
        <v>0.99999999999999978</v>
      </c>
      <c r="M16" s="35">
        <f>SUM(M12:M15)</f>
        <v>22497.510000000002</v>
      </c>
      <c r="N16" s="36">
        <f>SUM(N12:N15)</f>
        <v>1</v>
      </c>
      <c r="O16" s="36">
        <f>+K16/M16-1</f>
        <v>-6.2575813945632164E-2</v>
      </c>
      <c r="P16" s="86">
        <f>+K16-M16</f>
        <v>-1407.7999999999993</v>
      </c>
    </row>
    <row r="17" spans="2:16" x14ac:dyDescent="0.25">
      <c r="B17" s="13"/>
      <c r="C17" s="12"/>
      <c r="D17" s="12"/>
      <c r="E17" s="12"/>
      <c r="F17" s="12"/>
      <c r="G17" s="12"/>
      <c r="H17" s="113" t="s">
        <v>21</v>
      </c>
      <c r="I17" s="113"/>
      <c r="J17" s="113"/>
      <c r="K17" s="113"/>
      <c r="L17" s="113"/>
      <c r="M17" s="113"/>
      <c r="N17" s="113"/>
      <c r="O17" s="113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61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12" t="s">
        <v>25</v>
      </c>
      <c r="D23" s="112"/>
      <c r="E23" s="112"/>
      <c r="F23" s="112"/>
      <c r="G23" s="112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7" t="s">
        <v>2</v>
      </c>
      <c r="D24" s="37" t="s">
        <v>6</v>
      </c>
      <c r="E24" s="37" t="s">
        <v>7</v>
      </c>
      <c r="F24" s="37" t="s">
        <v>1</v>
      </c>
      <c r="G24" s="38" t="s">
        <v>22</v>
      </c>
      <c r="H24" s="39" t="s">
        <v>24</v>
      </c>
      <c r="I24" s="132" t="s">
        <v>23</v>
      </c>
      <c r="J24" s="132"/>
      <c r="K24" s="132"/>
      <c r="N24" s="12"/>
      <c r="O24" s="12"/>
      <c r="P24" s="14"/>
    </row>
    <row r="25" spans="2:16" x14ac:dyDescent="0.25">
      <c r="B25" s="13"/>
      <c r="C25" s="25">
        <v>2009</v>
      </c>
      <c r="D25" s="57">
        <v>776.42</v>
      </c>
      <c r="E25" s="57">
        <v>2046.22</v>
      </c>
      <c r="F25" s="41">
        <f>+E25+D25</f>
        <v>2822.64</v>
      </c>
      <c r="G25" s="40">
        <f>+F25/H25</f>
        <v>0.12781767967059315</v>
      </c>
      <c r="H25" s="58">
        <v>22083.33</v>
      </c>
      <c r="I25" s="132"/>
      <c r="J25" s="132"/>
      <c r="K25" s="132"/>
      <c r="N25" s="12"/>
      <c r="O25" s="12"/>
      <c r="P25" s="14"/>
    </row>
    <row r="26" spans="2:16" x14ac:dyDescent="0.25">
      <c r="B26" s="13"/>
      <c r="C26" s="25">
        <v>2010</v>
      </c>
      <c r="D26" s="57">
        <v>775.91</v>
      </c>
      <c r="E26" s="57">
        <v>2282.16</v>
      </c>
      <c r="F26" s="41">
        <f t="shared" ref="F26:F32" si="1">+E26+D26</f>
        <v>3058.0699999999997</v>
      </c>
      <c r="G26" s="40">
        <f t="shared" ref="G26:G32" si="2">+F26/H26</f>
        <v>0.13188021169351358</v>
      </c>
      <c r="H26" s="58">
        <v>23188.240000000002</v>
      </c>
      <c r="I26" s="132"/>
      <c r="J26" s="132"/>
      <c r="K26" s="132"/>
      <c r="L26" s="12"/>
      <c r="N26" s="12"/>
      <c r="O26" s="12"/>
      <c r="P26" s="14"/>
    </row>
    <row r="27" spans="2:16" x14ac:dyDescent="0.25">
      <c r="B27" s="13"/>
      <c r="C27" s="25">
        <v>2011</v>
      </c>
      <c r="D27" s="57">
        <v>912.14</v>
      </c>
      <c r="E27" s="57">
        <v>2955.35</v>
      </c>
      <c r="F27" s="41">
        <f t="shared" si="1"/>
        <v>3867.49</v>
      </c>
      <c r="G27" s="40">
        <f t="shared" si="2"/>
        <v>0.16382726906119849</v>
      </c>
      <c r="H27" s="58">
        <v>23607.119999999999</v>
      </c>
      <c r="I27" s="132"/>
      <c r="J27" s="132"/>
      <c r="K27" s="132"/>
      <c r="L27" s="12"/>
      <c r="N27" s="12"/>
      <c r="O27" s="12"/>
      <c r="P27" s="14"/>
    </row>
    <row r="28" spans="2:16" x14ac:dyDescent="0.25">
      <c r="B28" s="13"/>
      <c r="C28" s="25">
        <v>2012</v>
      </c>
      <c r="D28" s="57">
        <v>1437.55</v>
      </c>
      <c r="E28" s="57">
        <v>1917.14</v>
      </c>
      <c r="F28" s="41">
        <f t="shared" si="1"/>
        <v>3354.69</v>
      </c>
      <c r="G28" s="40">
        <f t="shared" si="2"/>
        <v>0.15324327917018976</v>
      </c>
      <c r="H28" s="58">
        <v>21891.27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57">
        <v>848.09</v>
      </c>
      <c r="E29" s="57">
        <v>2572.61</v>
      </c>
      <c r="F29" s="41">
        <f t="shared" si="1"/>
        <v>3420.7000000000003</v>
      </c>
      <c r="G29" s="40">
        <f t="shared" si="2"/>
        <v>0.14610228056575289</v>
      </c>
      <c r="H29" s="58">
        <v>23413.05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57">
        <v>720.93</v>
      </c>
      <c r="E30" s="57">
        <v>2558.14</v>
      </c>
      <c r="F30" s="41">
        <f t="shared" si="1"/>
        <v>3279.0699999999997</v>
      </c>
      <c r="G30" s="40">
        <f t="shared" si="2"/>
        <v>0.13221907172015798</v>
      </c>
      <c r="H30" s="58">
        <v>24800.28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57">
        <v>1103.51</v>
      </c>
      <c r="E31" s="57">
        <v>3081.53</v>
      </c>
      <c r="F31" s="41">
        <f t="shared" si="1"/>
        <v>4185.04</v>
      </c>
      <c r="G31" s="40">
        <f t="shared" si="2"/>
        <v>0.18602236425275509</v>
      </c>
      <c r="H31" s="58">
        <v>22497.51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57">
        <v>526.94000000000005</v>
      </c>
      <c r="E32" s="57">
        <v>2752.37</v>
      </c>
      <c r="F32" s="41">
        <f t="shared" si="1"/>
        <v>3279.31</v>
      </c>
      <c r="G32" s="40">
        <f t="shared" si="2"/>
        <v>0.15549336619612125</v>
      </c>
      <c r="H32" s="58">
        <v>21089.71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13" t="s">
        <v>16</v>
      </c>
      <c r="D33" s="113"/>
      <c r="E33" s="113"/>
      <c r="F33" s="113"/>
      <c r="G33" s="113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4">
        <f>+D32/F32</f>
        <v>0.16068624192284353</v>
      </c>
      <c r="E34" s="84">
        <f>+E32/F32</f>
        <v>0.83931375807715647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12" t="s">
        <v>31</v>
      </c>
      <c r="D39" s="112"/>
      <c r="E39" s="112"/>
      <c r="F39" s="112"/>
      <c r="G39" s="51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5" t="s">
        <v>32</v>
      </c>
      <c r="D40" s="46"/>
      <c r="E40" s="80" t="s">
        <v>33</v>
      </c>
      <c r="F40" s="79" t="s">
        <v>9</v>
      </c>
      <c r="G40" s="51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26</v>
      </c>
      <c r="D41" s="44"/>
      <c r="E41" s="62">
        <v>10972.7</v>
      </c>
      <c r="F41" s="33">
        <f>+E41/E45</f>
        <v>0.52028666098933507</v>
      </c>
      <c r="G41" s="51"/>
      <c r="H41" s="63" t="s">
        <v>41</v>
      </c>
      <c r="I41" s="64">
        <f>+E41+E42</f>
        <v>11426.210000000001</v>
      </c>
      <c r="J41" s="12"/>
      <c r="K41" s="63" t="s">
        <v>66</v>
      </c>
      <c r="L41" s="87">
        <f>+E41/I41</f>
        <v>0.96030967398638745</v>
      </c>
      <c r="M41" s="12"/>
      <c r="N41" s="12"/>
      <c r="O41" s="12"/>
      <c r="P41" s="14"/>
    </row>
    <row r="42" spans="2:16" x14ac:dyDescent="0.25">
      <c r="B42" s="13"/>
      <c r="C42" s="23" t="s">
        <v>39</v>
      </c>
      <c r="D42" s="44"/>
      <c r="E42" s="62">
        <v>453.51</v>
      </c>
      <c r="F42" s="33">
        <f>+E42/E45</f>
        <v>2.1503841682108629E-2</v>
      </c>
      <c r="G42" s="51"/>
      <c r="H42" s="65" t="s">
        <v>42</v>
      </c>
      <c r="I42" s="66">
        <f>+E43+E44</f>
        <v>9663.51</v>
      </c>
      <c r="J42" s="12"/>
      <c r="K42" s="65" t="s">
        <v>67</v>
      </c>
      <c r="L42" s="88">
        <f>+E42/I41</f>
        <v>3.969032601361256E-2</v>
      </c>
      <c r="M42" s="12"/>
      <c r="N42" s="12"/>
      <c r="O42" s="12"/>
      <c r="P42" s="14"/>
    </row>
    <row r="43" spans="2:16" x14ac:dyDescent="0.25">
      <c r="B43" s="13"/>
      <c r="C43" s="23" t="s">
        <v>27</v>
      </c>
      <c r="D43" s="44"/>
      <c r="E43" s="62">
        <v>381</v>
      </c>
      <c r="F43" s="33">
        <f>+E43/E45</f>
        <v>1.8065673702638063E-2</v>
      </c>
      <c r="G43" s="51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40</v>
      </c>
      <c r="D44" s="44"/>
      <c r="E44" s="62">
        <v>9282.51</v>
      </c>
      <c r="F44" s="33">
        <f>+E44/E45</f>
        <v>0.4401438236259182</v>
      </c>
      <c r="G44" s="51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48</v>
      </c>
      <c r="D45" s="48"/>
      <c r="E45" s="49">
        <f>SUM(E41:E44)</f>
        <v>21089.72</v>
      </c>
      <c r="F45" s="36">
        <f>SUM(F41:F44)</f>
        <v>0.99999999999999989</v>
      </c>
      <c r="G45" s="51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13" t="s">
        <v>34</v>
      </c>
      <c r="D46" s="113"/>
      <c r="E46" s="113"/>
      <c r="F46" s="113"/>
      <c r="G46" s="42"/>
      <c r="H46" s="43"/>
      <c r="I46" s="51"/>
      <c r="J46" s="51"/>
      <c r="K46" s="51"/>
      <c r="L46" s="43"/>
      <c r="M46" s="51"/>
      <c r="N46" s="51"/>
      <c r="O46" s="51"/>
      <c r="P46" s="14"/>
    </row>
    <row r="47" spans="2:16" x14ac:dyDescent="0.25">
      <c r="B47" s="13"/>
      <c r="C47" s="12"/>
      <c r="D47" s="12"/>
      <c r="E47" s="12"/>
      <c r="F47" s="12"/>
      <c r="G47" s="12"/>
      <c r="H47" s="43"/>
      <c r="I47" s="51"/>
      <c r="J47" s="51"/>
      <c r="K47" s="51"/>
      <c r="L47" s="43"/>
      <c r="M47" s="51"/>
      <c r="N47" s="51"/>
      <c r="O47" s="51"/>
      <c r="P47" s="14"/>
    </row>
    <row r="48" spans="2:16" ht="15" customHeight="1" x14ac:dyDescent="0.25">
      <c r="B48" s="13"/>
      <c r="C48" s="119" t="s">
        <v>72</v>
      </c>
      <c r="D48" s="119"/>
      <c r="E48" s="119"/>
      <c r="F48" s="119"/>
      <c r="G48" s="51"/>
      <c r="H48" s="43"/>
      <c r="I48" s="51"/>
      <c r="J48" s="51"/>
      <c r="K48" s="51"/>
      <c r="L48" s="43"/>
      <c r="M48" s="51"/>
      <c r="N48" s="51"/>
      <c r="O48" s="51"/>
      <c r="P48" s="14"/>
    </row>
    <row r="49" spans="2:16" x14ac:dyDescent="0.25">
      <c r="B49" s="13"/>
      <c r="C49" s="120"/>
      <c r="D49" s="120"/>
      <c r="E49" s="120"/>
      <c r="F49" s="120"/>
      <c r="G49" s="91"/>
      <c r="H49" s="43"/>
      <c r="I49" s="112" t="s">
        <v>36</v>
      </c>
      <c r="J49" s="112"/>
      <c r="K49" s="112"/>
      <c r="L49" s="112"/>
      <c r="M49" s="112"/>
      <c r="N49" s="112"/>
      <c r="O49" s="112"/>
      <c r="P49" s="14"/>
    </row>
    <row r="50" spans="2:16" x14ac:dyDescent="0.25">
      <c r="B50" s="13"/>
      <c r="C50" s="115" t="s">
        <v>28</v>
      </c>
      <c r="D50" s="130"/>
      <c r="E50" s="116"/>
      <c r="F50" s="79" t="s">
        <v>70</v>
      </c>
      <c r="G50" s="90"/>
      <c r="H50" s="43"/>
      <c r="I50" s="53" t="s">
        <v>35</v>
      </c>
      <c r="J50" s="79"/>
      <c r="K50" s="79">
        <v>2012</v>
      </c>
      <c r="L50" s="79">
        <v>2013</v>
      </c>
      <c r="M50" s="79">
        <v>2014</v>
      </c>
      <c r="N50" s="79">
        <v>2015</v>
      </c>
      <c r="O50" s="79">
        <v>2016</v>
      </c>
      <c r="P50" s="14"/>
    </row>
    <row r="51" spans="2:16" x14ac:dyDescent="0.25">
      <c r="B51" s="13"/>
      <c r="C51" s="121" t="s">
        <v>68</v>
      </c>
      <c r="D51" s="122"/>
      <c r="E51" s="123"/>
      <c r="F51" s="92">
        <v>0</v>
      </c>
      <c r="G51" s="89"/>
      <c r="H51" s="43"/>
      <c r="I51" s="50" t="s">
        <v>46</v>
      </c>
      <c r="J51" s="44"/>
      <c r="K51" s="57">
        <v>11315.16</v>
      </c>
      <c r="L51" s="57">
        <v>12499.81</v>
      </c>
      <c r="M51" s="57">
        <v>12849.07</v>
      </c>
      <c r="N51" s="57">
        <v>11955.22</v>
      </c>
      <c r="O51" s="57">
        <v>10230.84</v>
      </c>
      <c r="P51" s="14"/>
    </row>
    <row r="52" spans="2:16" x14ac:dyDescent="0.25">
      <c r="B52" s="13"/>
      <c r="C52" s="121" t="s">
        <v>29</v>
      </c>
      <c r="D52" s="122"/>
      <c r="E52" s="123"/>
      <c r="F52" s="92">
        <v>0.18768939372092405</v>
      </c>
      <c r="G52" s="89"/>
      <c r="H52" s="43"/>
      <c r="I52" s="93" t="s">
        <v>73</v>
      </c>
      <c r="J52" s="67"/>
      <c r="K52" s="68">
        <v>8053.88</v>
      </c>
      <c r="L52" s="68">
        <v>9180.15</v>
      </c>
      <c r="M52" s="68">
        <v>9735.82</v>
      </c>
      <c r="N52" s="68">
        <v>8404.1299999999992</v>
      </c>
      <c r="O52" s="68">
        <v>6716.8</v>
      </c>
      <c r="P52" s="14"/>
    </row>
    <row r="53" spans="2:16" x14ac:dyDescent="0.25">
      <c r="B53" s="13"/>
      <c r="C53" s="121" t="s">
        <v>69</v>
      </c>
      <c r="D53" s="122"/>
      <c r="E53" s="123"/>
      <c r="F53" s="92">
        <v>1.538104834290948E-2</v>
      </c>
      <c r="G53" s="89"/>
      <c r="H53" s="43"/>
      <c r="I53" s="93" t="s">
        <v>74</v>
      </c>
      <c r="J53" s="67"/>
      <c r="K53" s="68">
        <v>3261.28</v>
      </c>
      <c r="L53" s="68">
        <v>3319.66</v>
      </c>
      <c r="M53" s="68">
        <v>3113.25</v>
      </c>
      <c r="N53" s="68">
        <v>3551.09</v>
      </c>
      <c r="O53" s="68">
        <v>3514.05</v>
      </c>
      <c r="P53" s="14"/>
    </row>
    <row r="54" spans="2:16" x14ac:dyDescent="0.25">
      <c r="B54" s="13"/>
      <c r="C54" s="121" t="s">
        <v>43</v>
      </c>
      <c r="D54" s="122"/>
      <c r="E54" s="123"/>
      <c r="F54" s="92">
        <v>0</v>
      </c>
      <c r="G54" s="89"/>
      <c r="H54" s="43"/>
      <c r="I54" s="50" t="s">
        <v>47</v>
      </c>
      <c r="J54" s="44"/>
      <c r="K54" s="57">
        <v>1574.18</v>
      </c>
      <c r="L54" s="57">
        <v>1733.78</v>
      </c>
      <c r="M54" s="57">
        <v>1379.66</v>
      </c>
      <c r="N54" s="57">
        <v>508.25</v>
      </c>
      <c r="O54" s="57">
        <v>741.86</v>
      </c>
      <c r="P54" s="14"/>
    </row>
    <row r="55" spans="2:16" x14ac:dyDescent="0.25">
      <c r="B55" s="13"/>
      <c r="C55" s="121" t="s">
        <v>44</v>
      </c>
      <c r="D55" s="122"/>
      <c r="E55" s="123"/>
      <c r="F55" s="92">
        <v>3.6194026837818409E-2</v>
      </c>
      <c r="G55" s="89"/>
      <c r="H55" s="43"/>
      <c r="I55" s="23" t="s">
        <v>1</v>
      </c>
      <c r="J55" s="44"/>
      <c r="K55" s="41">
        <f>+K54+K51</f>
        <v>12889.34</v>
      </c>
      <c r="L55" s="41">
        <f>+L54+L51</f>
        <v>14233.59</v>
      </c>
      <c r="M55" s="41">
        <f>+M54+M51</f>
        <v>14228.73</v>
      </c>
      <c r="N55" s="41">
        <f>+N54+N51</f>
        <v>12463.47</v>
      </c>
      <c r="O55" s="41">
        <f>+O54+O51</f>
        <v>10972.7</v>
      </c>
      <c r="P55" s="14"/>
    </row>
    <row r="56" spans="2:16" x14ac:dyDescent="0.25">
      <c r="B56" s="13"/>
      <c r="C56" s="121" t="s">
        <v>45</v>
      </c>
      <c r="D56" s="122"/>
      <c r="E56" s="123"/>
      <c r="F56" s="92">
        <v>9.9756491727524509E-3</v>
      </c>
      <c r="G56" s="89"/>
      <c r="H56" s="43"/>
      <c r="I56" s="43"/>
      <c r="J56" s="43"/>
      <c r="K56" s="43"/>
      <c r="L56" s="43"/>
      <c r="M56" s="43"/>
      <c r="N56" s="43"/>
      <c r="O56" s="43"/>
      <c r="P56" s="14"/>
    </row>
    <row r="57" spans="2:16" x14ac:dyDescent="0.25">
      <c r="B57" s="13"/>
      <c r="C57" s="121" t="s">
        <v>30</v>
      </c>
      <c r="D57" s="122"/>
      <c r="E57" s="123"/>
      <c r="F57" s="92">
        <v>0.75075988192559551</v>
      </c>
      <c r="G57" s="89"/>
      <c r="H57" s="43"/>
      <c r="I57" s="23" t="s">
        <v>37</v>
      </c>
      <c r="J57" s="44"/>
      <c r="K57" s="33">
        <f>+K51/K55</f>
        <v>0.87786961939090746</v>
      </c>
      <c r="L57" s="33">
        <f t="shared" ref="L57:O57" si="3">+L51/L55</f>
        <v>0.87819095533874447</v>
      </c>
      <c r="M57" s="33">
        <f t="shared" si="3"/>
        <v>0.90303702438657563</v>
      </c>
      <c r="N57" s="33">
        <f t="shared" si="3"/>
        <v>0.95922082694466304</v>
      </c>
      <c r="O57" s="33">
        <f t="shared" si="3"/>
        <v>0.93239038705150046</v>
      </c>
      <c r="P57" s="14"/>
    </row>
    <row r="58" spans="2:16" x14ac:dyDescent="0.25">
      <c r="B58" s="13"/>
      <c r="C58" s="124" t="s">
        <v>1</v>
      </c>
      <c r="D58" s="125"/>
      <c r="E58" s="126"/>
      <c r="F58" s="36">
        <f>SUM(F51:F57)</f>
        <v>0.99999999999999989</v>
      </c>
      <c r="G58" s="89"/>
      <c r="H58" s="43"/>
      <c r="I58" s="43"/>
      <c r="J58" s="43"/>
      <c r="K58" s="43"/>
      <c r="L58" s="43"/>
      <c r="M58" s="43"/>
      <c r="N58" s="43"/>
      <c r="O58" s="43"/>
      <c r="P58" s="14"/>
    </row>
    <row r="59" spans="2:16" x14ac:dyDescent="0.25">
      <c r="B59" s="13"/>
      <c r="C59" s="113" t="s">
        <v>34</v>
      </c>
      <c r="D59" s="113"/>
      <c r="E59" s="113"/>
      <c r="F59" s="113"/>
      <c r="G59" s="42"/>
      <c r="H59" s="43"/>
      <c r="I59" s="127" t="s">
        <v>38</v>
      </c>
      <c r="J59" s="127"/>
      <c r="K59" s="127"/>
      <c r="L59" s="127"/>
      <c r="M59" s="127"/>
      <c r="N59" s="127"/>
      <c r="O59" s="127"/>
      <c r="P59" s="14"/>
    </row>
    <row r="60" spans="2:16" x14ac:dyDescent="0.25">
      <c r="B60" s="13"/>
      <c r="C60" s="52" t="s">
        <v>71</v>
      </c>
      <c r="D60" s="51"/>
      <c r="E60" s="51"/>
      <c r="F60" s="51"/>
      <c r="G60" s="51"/>
      <c r="I60" s="51"/>
      <c r="J60" s="51"/>
      <c r="K60" s="51"/>
      <c r="L60" s="51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H35:I47">
    <sortCondition descending="1" ref="H35:H47"/>
  </sortState>
  <mergeCells count="25"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B1:P2"/>
    <mergeCell ref="H9:O9"/>
    <mergeCell ref="H10:J11"/>
    <mergeCell ref="K10:L10"/>
    <mergeCell ref="M10:N10"/>
    <mergeCell ref="O10:O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1" t="s">
        <v>93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12" t="s">
        <v>17</v>
      </c>
      <c r="I9" s="112"/>
      <c r="J9" s="112"/>
      <c r="K9" s="112"/>
      <c r="L9" s="112"/>
      <c r="M9" s="112"/>
      <c r="N9" s="112"/>
      <c r="O9" s="112"/>
      <c r="P9" s="19"/>
    </row>
    <row r="10" spans="2:16" x14ac:dyDescent="0.25">
      <c r="B10" s="13"/>
      <c r="C10" s="12" t="s">
        <v>4</v>
      </c>
      <c r="D10" s="12"/>
      <c r="E10" s="12"/>
      <c r="F10" s="59">
        <v>141716.74</v>
      </c>
      <c r="H10" s="114" t="s">
        <v>11</v>
      </c>
      <c r="I10" s="114"/>
      <c r="J10" s="114"/>
      <c r="K10" s="115">
        <v>2016</v>
      </c>
      <c r="L10" s="116"/>
      <c r="M10" s="115">
        <v>2015</v>
      </c>
      <c r="N10" s="116"/>
      <c r="O10" s="114" t="s">
        <v>20</v>
      </c>
      <c r="P10" s="14"/>
    </row>
    <row r="11" spans="2:16" x14ac:dyDescent="0.25">
      <c r="B11" s="13"/>
      <c r="C11" s="12" t="s">
        <v>65</v>
      </c>
      <c r="D11" s="12"/>
      <c r="E11" s="12"/>
      <c r="F11" s="59">
        <v>29831.03</v>
      </c>
      <c r="H11" s="114"/>
      <c r="I11" s="114"/>
      <c r="J11" s="114"/>
      <c r="K11" s="79" t="s">
        <v>8</v>
      </c>
      <c r="L11" s="79" t="s">
        <v>9</v>
      </c>
      <c r="M11" s="79" t="s">
        <v>8</v>
      </c>
      <c r="N11" s="79" t="s">
        <v>9</v>
      </c>
      <c r="O11" s="114"/>
      <c r="P11" s="14"/>
    </row>
    <row r="12" spans="2:16" x14ac:dyDescent="0.25">
      <c r="B12" s="13"/>
      <c r="C12" s="12" t="s">
        <v>18</v>
      </c>
      <c r="D12" s="12"/>
      <c r="E12" s="12"/>
      <c r="H12" s="23" t="s">
        <v>12</v>
      </c>
      <c r="I12" s="22"/>
      <c r="J12" s="21"/>
      <c r="K12" s="57">
        <v>9486.93</v>
      </c>
      <c r="L12" s="33">
        <f>+K12/K16</f>
        <v>0.31802220707766377</v>
      </c>
      <c r="M12" s="57">
        <v>8036.79</v>
      </c>
      <c r="N12" s="33">
        <f>+M12/M16</f>
        <v>0.30894487398356324</v>
      </c>
      <c r="O12" s="33">
        <f>+K12/M12-1</f>
        <v>0.18043771207161075</v>
      </c>
      <c r="P12" s="86">
        <f t="shared" ref="P12:P14" si="0">+K12-M12</f>
        <v>1450.1400000000003</v>
      </c>
    </row>
    <row r="13" spans="2:16" x14ac:dyDescent="0.25">
      <c r="B13" s="13"/>
      <c r="C13" s="12" t="s">
        <v>19</v>
      </c>
      <c r="D13" s="12"/>
      <c r="E13" s="12"/>
      <c r="F13" s="20">
        <f>+F11/F10</f>
        <v>0.21049757424563958</v>
      </c>
      <c r="G13" s="12"/>
      <c r="H13" s="23" t="s">
        <v>13</v>
      </c>
      <c r="I13" s="22"/>
      <c r="J13" s="21"/>
      <c r="K13" s="57">
        <v>9900.4500000000007</v>
      </c>
      <c r="L13" s="33">
        <f>+K13/K16</f>
        <v>0.33188428290944028</v>
      </c>
      <c r="M13" s="57">
        <v>8351.5400000000009</v>
      </c>
      <c r="N13" s="33">
        <f>+M13/M16</f>
        <v>0.32104428171803517</v>
      </c>
      <c r="O13" s="33">
        <f>+K13/M13-1</f>
        <v>0.18546399825660886</v>
      </c>
      <c r="P13" s="86">
        <f t="shared" si="0"/>
        <v>1548.9099999999999</v>
      </c>
    </row>
    <row r="14" spans="2:16" x14ac:dyDescent="0.25">
      <c r="B14" s="13"/>
      <c r="C14" s="12"/>
      <c r="D14" s="12"/>
      <c r="E14" s="12"/>
      <c r="F14" s="12"/>
      <c r="G14" s="12"/>
      <c r="H14" s="23" t="s">
        <v>15</v>
      </c>
      <c r="I14" s="22"/>
      <c r="J14" s="21"/>
      <c r="K14" s="57">
        <v>5501.2</v>
      </c>
      <c r="L14" s="33">
        <f>+K14/K16</f>
        <v>0.18441200320605755</v>
      </c>
      <c r="M14" s="57">
        <v>5194.3999999999996</v>
      </c>
      <c r="N14" s="33">
        <f>+M14/M16</f>
        <v>0.19967962997916092</v>
      </c>
      <c r="O14" s="33">
        <f>+K14/M14-1</f>
        <v>5.9063606961343051E-2</v>
      </c>
      <c r="P14" s="86">
        <f t="shared" si="0"/>
        <v>306.80000000000018</v>
      </c>
    </row>
    <row r="15" spans="2:16" x14ac:dyDescent="0.25">
      <c r="B15" s="13"/>
      <c r="C15" s="12"/>
      <c r="D15" s="12"/>
      <c r="E15" s="12"/>
      <c r="F15" s="12"/>
      <c r="G15" s="12"/>
      <c r="H15" s="24" t="s">
        <v>14</v>
      </c>
      <c r="I15" s="22"/>
      <c r="J15" s="21"/>
      <c r="K15" s="60">
        <v>4942.45</v>
      </c>
      <c r="L15" s="34">
        <f>+K15/K16</f>
        <v>0.16568150680683835</v>
      </c>
      <c r="M15" s="60">
        <v>4430.9399999999996</v>
      </c>
      <c r="N15" s="34">
        <f>+M15/M16</f>
        <v>0.17033121431924059</v>
      </c>
      <c r="O15" s="33">
        <f>+K15/M15-1</f>
        <v>0.11544051600788996</v>
      </c>
      <c r="P15" s="86">
        <f>+K15-M15</f>
        <v>511.51000000000022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5">
        <f>SUM(K12:K15)</f>
        <v>29831.030000000002</v>
      </c>
      <c r="L16" s="36">
        <f>SUM(L12:L15)</f>
        <v>1</v>
      </c>
      <c r="M16" s="35">
        <f>SUM(M12:M15)</f>
        <v>26013.670000000002</v>
      </c>
      <c r="N16" s="36">
        <f>SUM(N12:N15)</f>
        <v>0.99999999999999989</v>
      </c>
      <c r="O16" s="36">
        <f>+K16/M16-1</f>
        <v>0.14674438477923335</v>
      </c>
      <c r="P16" s="86">
        <f>+K16-M16</f>
        <v>3817.3600000000006</v>
      </c>
    </row>
    <row r="17" spans="2:16" x14ac:dyDescent="0.25">
      <c r="B17" s="13"/>
      <c r="C17" s="12"/>
      <c r="D17" s="12"/>
      <c r="E17" s="12"/>
      <c r="F17" s="12"/>
      <c r="G17" s="12"/>
      <c r="H17" s="113" t="s">
        <v>21</v>
      </c>
      <c r="I17" s="113"/>
      <c r="J17" s="113"/>
      <c r="K17" s="113"/>
      <c r="L17" s="113"/>
      <c r="M17" s="113"/>
      <c r="N17" s="113"/>
      <c r="O17" s="113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61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12" t="s">
        <v>25</v>
      </c>
      <c r="D23" s="112"/>
      <c r="E23" s="112"/>
      <c r="F23" s="112"/>
      <c r="G23" s="112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7" t="s">
        <v>2</v>
      </c>
      <c r="D24" s="37" t="s">
        <v>6</v>
      </c>
      <c r="E24" s="37" t="s">
        <v>7</v>
      </c>
      <c r="F24" s="37" t="s">
        <v>1</v>
      </c>
      <c r="G24" s="38" t="s">
        <v>22</v>
      </c>
      <c r="H24" s="39" t="s">
        <v>24</v>
      </c>
      <c r="I24" s="132" t="s">
        <v>23</v>
      </c>
      <c r="J24" s="132"/>
      <c r="K24" s="132"/>
      <c r="N24" s="12"/>
      <c r="O24" s="12"/>
      <c r="P24" s="14"/>
    </row>
    <row r="25" spans="2:16" x14ac:dyDescent="0.25">
      <c r="B25" s="13"/>
      <c r="C25" s="25">
        <v>2009</v>
      </c>
      <c r="D25" s="57">
        <v>3261.74</v>
      </c>
      <c r="E25" s="57">
        <v>2477.89</v>
      </c>
      <c r="F25" s="41">
        <f>+E25+D25</f>
        <v>5739.6299999999992</v>
      </c>
      <c r="G25" s="40">
        <f>+F25/H25</f>
        <v>0.18413010560895171</v>
      </c>
      <c r="H25" s="58">
        <v>31171.599999999999</v>
      </c>
      <c r="I25" s="132"/>
      <c r="J25" s="132"/>
      <c r="K25" s="132"/>
      <c r="N25" s="12"/>
      <c r="O25" s="12"/>
      <c r="P25" s="14"/>
    </row>
    <row r="26" spans="2:16" x14ac:dyDescent="0.25">
      <c r="B26" s="13"/>
      <c r="C26" s="25">
        <v>2010</v>
      </c>
      <c r="D26" s="57">
        <v>1152.77</v>
      </c>
      <c r="E26" s="57">
        <v>3257.49</v>
      </c>
      <c r="F26" s="41">
        <f t="shared" ref="F26:F32" si="1">+E26+D26</f>
        <v>4410.26</v>
      </c>
      <c r="G26" s="40">
        <f t="shared" ref="G26:G32" si="2">+F26/H26</f>
        <v>0.15213401077845592</v>
      </c>
      <c r="H26" s="58">
        <v>28989.31</v>
      </c>
      <c r="I26" s="132"/>
      <c r="J26" s="132"/>
      <c r="K26" s="132"/>
      <c r="L26" s="12"/>
      <c r="N26" s="12"/>
      <c r="O26" s="12"/>
      <c r="P26" s="14"/>
    </row>
    <row r="27" spans="2:16" x14ac:dyDescent="0.25">
      <c r="B27" s="13"/>
      <c r="C27" s="25">
        <v>2011</v>
      </c>
      <c r="D27" s="57">
        <v>2434.8200000000002</v>
      </c>
      <c r="E27" s="57">
        <v>2973.28</v>
      </c>
      <c r="F27" s="41">
        <f t="shared" si="1"/>
        <v>5408.1</v>
      </c>
      <c r="G27" s="40">
        <f t="shared" si="2"/>
        <v>0.19754447408043799</v>
      </c>
      <c r="H27" s="58">
        <v>27376.62</v>
      </c>
      <c r="I27" s="132"/>
      <c r="J27" s="132"/>
      <c r="K27" s="132"/>
      <c r="L27" s="12"/>
      <c r="N27" s="12"/>
      <c r="O27" s="12"/>
      <c r="P27" s="14"/>
    </row>
    <row r="28" spans="2:16" x14ac:dyDescent="0.25">
      <c r="B28" s="13"/>
      <c r="C28" s="25">
        <v>2012</v>
      </c>
      <c r="D28" s="57">
        <v>2439.46</v>
      </c>
      <c r="E28" s="57">
        <v>2541.19</v>
      </c>
      <c r="F28" s="41">
        <f t="shared" si="1"/>
        <v>4980.6499999999996</v>
      </c>
      <c r="G28" s="40">
        <f t="shared" si="2"/>
        <v>0.17217520862284721</v>
      </c>
      <c r="H28" s="58">
        <v>28927.8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57">
        <v>2632.95</v>
      </c>
      <c r="E29" s="57">
        <v>2433.96</v>
      </c>
      <c r="F29" s="41">
        <f t="shared" si="1"/>
        <v>5066.91</v>
      </c>
      <c r="G29" s="40">
        <f t="shared" si="2"/>
        <v>0.18338901094128335</v>
      </c>
      <c r="H29" s="58">
        <v>27629.3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57">
        <v>1715.27</v>
      </c>
      <c r="E30" s="57">
        <v>2640.01</v>
      </c>
      <c r="F30" s="41">
        <f t="shared" si="1"/>
        <v>4355.2800000000007</v>
      </c>
      <c r="G30" s="40">
        <f t="shared" si="2"/>
        <v>0.16011640872609578</v>
      </c>
      <c r="H30" s="58">
        <v>27200.71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57">
        <v>2361.54</v>
      </c>
      <c r="E31" s="57">
        <v>2069.4</v>
      </c>
      <c r="F31" s="41">
        <f t="shared" si="1"/>
        <v>4430.9400000000005</v>
      </c>
      <c r="G31" s="40">
        <f t="shared" si="2"/>
        <v>0.17033121431924064</v>
      </c>
      <c r="H31" s="58">
        <v>26013.67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57">
        <v>1956.3</v>
      </c>
      <c r="E32" s="57">
        <v>2986.15</v>
      </c>
      <c r="F32" s="41">
        <f t="shared" si="1"/>
        <v>4942.45</v>
      </c>
      <c r="G32" s="40">
        <f t="shared" si="2"/>
        <v>0.16568150680683838</v>
      </c>
      <c r="H32" s="58">
        <v>29831.03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13" t="s">
        <v>16</v>
      </c>
      <c r="D33" s="113"/>
      <c r="E33" s="113"/>
      <c r="F33" s="113"/>
      <c r="G33" s="113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4">
        <f>+D32/F32</f>
        <v>0.39581584032210748</v>
      </c>
      <c r="E34" s="84">
        <f>+E32/F32</f>
        <v>0.60418415967789263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12" t="s">
        <v>31</v>
      </c>
      <c r="D39" s="112"/>
      <c r="E39" s="112"/>
      <c r="F39" s="112"/>
      <c r="G39" s="51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5" t="s">
        <v>32</v>
      </c>
      <c r="D40" s="46"/>
      <c r="E40" s="80" t="s">
        <v>33</v>
      </c>
      <c r="F40" s="79" t="s">
        <v>9</v>
      </c>
      <c r="G40" s="51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26</v>
      </c>
      <c r="D41" s="44"/>
      <c r="E41" s="62">
        <v>12934.56</v>
      </c>
      <c r="F41" s="33">
        <f>+E41/E45</f>
        <v>0.43359400141597476</v>
      </c>
      <c r="G41" s="51"/>
      <c r="H41" s="63" t="s">
        <v>41</v>
      </c>
      <c r="I41" s="64">
        <f>+E41+E42</f>
        <v>14669.5</v>
      </c>
      <c r="J41" s="12"/>
      <c r="K41" s="63" t="s">
        <v>66</v>
      </c>
      <c r="L41" s="87">
        <f>+E41/I41</f>
        <v>0.88173148369065069</v>
      </c>
      <c r="M41" s="12"/>
      <c r="N41" s="12"/>
      <c r="O41" s="12"/>
      <c r="P41" s="14"/>
    </row>
    <row r="42" spans="2:16" x14ac:dyDescent="0.25">
      <c r="B42" s="13"/>
      <c r="C42" s="23" t="s">
        <v>39</v>
      </c>
      <c r="D42" s="44"/>
      <c r="E42" s="62">
        <v>1734.94</v>
      </c>
      <c r="F42" s="33">
        <f>+E42/E45</f>
        <v>5.8158884168972989E-2</v>
      </c>
      <c r="G42" s="51"/>
      <c r="H42" s="65" t="s">
        <v>42</v>
      </c>
      <c r="I42" s="66">
        <f>+E43+E44</f>
        <v>15161.54</v>
      </c>
      <c r="J42" s="12"/>
      <c r="K42" s="65" t="s">
        <v>67</v>
      </c>
      <c r="L42" s="88">
        <f>+E42/I41</f>
        <v>0.11826851630934933</v>
      </c>
      <c r="M42" s="12"/>
      <c r="N42" s="12"/>
      <c r="O42" s="12"/>
      <c r="P42" s="14"/>
    </row>
    <row r="43" spans="2:16" x14ac:dyDescent="0.25">
      <c r="B43" s="13"/>
      <c r="C43" s="23" t="s">
        <v>27</v>
      </c>
      <c r="D43" s="44"/>
      <c r="E43" s="62">
        <v>504.87</v>
      </c>
      <c r="F43" s="33">
        <f>+E43/E45</f>
        <v>1.6924317757610864E-2</v>
      </c>
      <c r="G43" s="51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40</v>
      </c>
      <c r="D44" s="44"/>
      <c r="E44" s="62">
        <v>14656.67</v>
      </c>
      <c r="F44" s="33">
        <f>+E44/E45</f>
        <v>0.49132279665744139</v>
      </c>
      <c r="G44" s="51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48</v>
      </c>
      <c r="D45" s="48"/>
      <c r="E45" s="49">
        <f>SUM(E41:E44)</f>
        <v>29831.040000000001</v>
      </c>
      <c r="F45" s="36">
        <f>SUM(F41:F44)</f>
        <v>1</v>
      </c>
      <c r="G45" s="51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13" t="s">
        <v>34</v>
      </c>
      <c r="D46" s="113"/>
      <c r="E46" s="113"/>
      <c r="F46" s="113"/>
      <c r="G46" s="42"/>
      <c r="H46" s="43"/>
      <c r="I46" s="51"/>
      <c r="J46" s="51"/>
      <c r="K46" s="51"/>
      <c r="L46" s="43"/>
      <c r="M46" s="51"/>
      <c r="N46" s="51"/>
      <c r="O46" s="51"/>
      <c r="P46" s="14"/>
    </row>
    <row r="47" spans="2:16" x14ac:dyDescent="0.25">
      <c r="B47" s="13"/>
      <c r="C47" s="12"/>
      <c r="D47" s="12"/>
      <c r="E47" s="12"/>
      <c r="F47" s="12"/>
      <c r="G47" s="12"/>
      <c r="H47" s="43"/>
      <c r="I47" s="51"/>
      <c r="J47" s="51"/>
      <c r="K47" s="51"/>
      <c r="L47" s="43"/>
      <c r="M47" s="51"/>
      <c r="N47" s="51"/>
      <c r="O47" s="51"/>
      <c r="P47" s="14"/>
    </row>
    <row r="48" spans="2:16" x14ac:dyDescent="0.25">
      <c r="B48" s="13"/>
      <c r="C48" s="119" t="s">
        <v>72</v>
      </c>
      <c r="D48" s="119"/>
      <c r="E48" s="119"/>
      <c r="F48" s="119"/>
      <c r="G48" s="51"/>
      <c r="H48" s="43"/>
      <c r="I48" s="51"/>
      <c r="J48" s="51"/>
      <c r="K48" s="51"/>
      <c r="L48" s="43"/>
      <c r="M48" s="51"/>
      <c r="N48" s="51"/>
      <c r="O48" s="51"/>
      <c r="P48" s="14"/>
    </row>
    <row r="49" spans="2:16" x14ac:dyDescent="0.25">
      <c r="B49" s="13"/>
      <c r="C49" s="120"/>
      <c r="D49" s="120"/>
      <c r="E49" s="120"/>
      <c r="F49" s="120"/>
      <c r="G49" s="91"/>
      <c r="H49" s="43"/>
      <c r="I49" s="112" t="s">
        <v>36</v>
      </c>
      <c r="J49" s="112"/>
      <c r="K49" s="112"/>
      <c r="L49" s="112"/>
      <c r="M49" s="112"/>
      <c r="N49" s="112"/>
      <c r="O49" s="112"/>
      <c r="P49" s="14"/>
    </row>
    <row r="50" spans="2:16" x14ac:dyDescent="0.25">
      <c r="B50" s="13"/>
      <c r="C50" s="115" t="s">
        <v>28</v>
      </c>
      <c r="D50" s="130"/>
      <c r="E50" s="116"/>
      <c r="F50" s="79" t="s">
        <v>70</v>
      </c>
      <c r="G50" s="90"/>
      <c r="H50" s="43"/>
      <c r="I50" s="53" t="s">
        <v>35</v>
      </c>
      <c r="J50" s="79"/>
      <c r="K50" s="79">
        <v>2012</v>
      </c>
      <c r="L50" s="79">
        <v>2013</v>
      </c>
      <c r="M50" s="79">
        <v>2014</v>
      </c>
      <c r="N50" s="79">
        <v>2015</v>
      </c>
      <c r="O50" s="79">
        <v>2016</v>
      </c>
      <c r="P50" s="14"/>
    </row>
    <row r="51" spans="2:16" x14ac:dyDescent="0.25">
      <c r="B51" s="13"/>
      <c r="C51" s="121" t="s">
        <v>68</v>
      </c>
      <c r="D51" s="122"/>
      <c r="E51" s="123"/>
      <c r="F51" s="92">
        <v>1.5878140490232368E-2</v>
      </c>
      <c r="G51" s="89"/>
      <c r="H51" s="43"/>
      <c r="I51" s="50" t="s">
        <v>46</v>
      </c>
      <c r="J51" s="44"/>
      <c r="K51" s="57">
        <v>11265.47</v>
      </c>
      <c r="L51" s="57">
        <v>11052.65</v>
      </c>
      <c r="M51" s="57">
        <v>9967.1200000000008</v>
      </c>
      <c r="N51" s="57">
        <v>8988.42</v>
      </c>
      <c r="O51" s="57">
        <v>11077.91</v>
      </c>
      <c r="P51" s="14"/>
    </row>
    <row r="52" spans="2:16" x14ac:dyDescent="0.25">
      <c r="B52" s="13"/>
      <c r="C52" s="121" t="s">
        <v>29</v>
      </c>
      <c r="D52" s="122"/>
      <c r="E52" s="123"/>
      <c r="F52" s="92">
        <v>0.23776390508555081</v>
      </c>
      <c r="G52" s="89"/>
      <c r="H52" s="43"/>
      <c r="I52" s="93" t="s">
        <v>73</v>
      </c>
      <c r="J52" s="67"/>
      <c r="K52" s="68">
        <v>7218.57</v>
      </c>
      <c r="L52" s="68">
        <v>6473.47</v>
      </c>
      <c r="M52" s="68">
        <v>6783.72</v>
      </c>
      <c r="N52" s="68">
        <v>5205.4399999999996</v>
      </c>
      <c r="O52" s="68">
        <v>5908.44</v>
      </c>
      <c r="P52" s="14"/>
    </row>
    <row r="53" spans="2:16" x14ac:dyDescent="0.25">
      <c r="B53" s="13"/>
      <c r="C53" s="121" t="s">
        <v>69</v>
      </c>
      <c r="D53" s="122"/>
      <c r="E53" s="123"/>
      <c r="F53" s="92">
        <v>6.4189806632730202E-3</v>
      </c>
      <c r="G53" s="89"/>
      <c r="H53" s="43"/>
      <c r="I53" s="93" t="s">
        <v>74</v>
      </c>
      <c r="J53" s="67"/>
      <c r="K53" s="68">
        <v>4046.9</v>
      </c>
      <c r="L53" s="68">
        <v>4579.18</v>
      </c>
      <c r="M53" s="68">
        <v>3183.4</v>
      </c>
      <c r="N53" s="68">
        <v>3782.98</v>
      </c>
      <c r="O53" s="68">
        <v>5169.47</v>
      </c>
      <c r="P53" s="14"/>
    </row>
    <row r="54" spans="2:16" x14ac:dyDescent="0.25">
      <c r="B54" s="13"/>
      <c r="C54" s="121" t="s">
        <v>43</v>
      </c>
      <c r="D54" s="122"/>
      <c r="E54" s="123"/>
      <c r="F54" s="92">
        <v>4.2715584142084075E-2</v>
      </c>
      <c r="G54" s="89"/>
      <c r="H54" s="43"/>
      <c r="I54" s="50" t="s">
        <v>47</v>
      </c>
      <c r="J54" s="44"/>
      <c r="K54" s="57">
        <v>2337.21</v>
      </c>
      <c r="L54" s="57">
        <v>1762.67</v>
      </c>
      <c r="M54" s="57">
        <v>1542.56</v>
      </c>
      <c r="N54" s="57">
        <v>2069.34</v>
      </c>
      <c r="O54" s="57">
        <v>1856.65</v>
      </c>
      <c r="P54" s="14"/>
    </row>
    <row r="55" spans="2:16" x14ac:dyDescent="0.25">
      <c r="B55" s="13"/>
      <c r="C55" s="121" t="s">
        <v>44</v>
      </c>
      <c r="D55" s="122"/>
      <c r="E55" s="123"/>
      <c r="F55" s="92">
        <v>7.1180270471111792E-2</v>
      </c>
      <c r="G55" s="89"/>
      <c r="H55" s="43"/>
      <c r="I55" s="23" t="s">
        <v>1</v>
      </c>
      <c r="J55" s="44"/>
      <c r="K55" s="41">
        <f>+K54+K51</f>
        <v>13602.68</v>
      </c>
      <c r="L55" s="41">
        <f>+L54+L51</f>
        <v>12815.32</v>
      </c>
      <c r="M55" s="41">
        <f>+M54+M51</f>
        <v>11509.68</v>
      </c>
      <c r="N55" s="41">
        <f>+N54+N51</f>
        <v>11057.76</v>
      </c>
      <c r="O55" s="41">
        <f>+O54+O51</f>
        <v>12934.56</v>
      </c>
      <c r="P55" s="14"/>
    </row>
    <row r="56" spans="2:16" x14ac:dyDescent="0.25">
      <c r="B56" s="13"/>
      <c r="C56" s="121" t="s">
        <v>45</v>
      </c>
      <c r="D56" s="122"/>
      <c r="E56" s="123"/>
      <c r="F56" s="92">
        <v>0</v>
      </c>
      <c r="G56" s="89"/>
      <c r="H56" s="43"/>
      <c r="I56" s="43"/>
      <c r="J56" s="43"/>
      <c r="K56" s="43"/>
      <c r="L56" s="43"/>
      <c r="M56" s="43"/>
      <c r="N56" s="43"/>
      <c r="O56" s="43"/>
      <c r="P56" s="14"/>
    </row>
    <row r="57" spans="2:16" x14ac:dyDescent="0.25">
      <c r="B57" s="13"/>
      <c r="C57" s="121" t="s">
        <v>30</v>
      </c>
      <c r="D57" s="122"/>
      <c r="E57" s="123"/>
      <c r="F57" s="92">
        <v>0.6260431191477478</v>
      </c>
      <c r="G57" s="89"/>
      <c r="H57" s="43"/>
      <c r="I57" s="23" t="s">
        <v>37</v>
      </c>
      <c r="J57" s="44"/>
      <c r="K57" s="33">
        <f>+K51/K55</f>
        <v>0.82818018214057809</v>
      </c>
      <c r="L57" s="33">
        <f t="shared" ref="L57:O57" si="3">+L51/L55</f>
        <v>0.86245602919006314</v>
      </c>
      <c r="M57" s="33">
        <f t="shared" si="3"/>
        <v>0.86597716009480719</v>
      </c>
      <c r="N57" s="33">
        <f t="shared" si="3"/>
        <v>0.8128608325736858</v>
      </c>
      <c r="O57" s="33">
        <f t="shared" si="3"/>
        <v>0.85645820190249999</v>
      </c>
      <c r="P57" s="14"/>
    </row>
    <row r="58" spans="2:16" x14ac:dyDescent="0.25">
      <c r="B58" s="13"/>
      <c r="C58" s="124" t="s">
        <v>1</v>
      </c>
      <c r="D58" s="125"/>
      <c r="E58" s="126"/>
      <c r="F58" s="36">
        <f>SUM(F51:F57)</f>
        <v>0.99999999999999989</v>
      </c>
      <c r="G58" s="89"/>
      <c r="H58" s="43"/>
      <c r="I58" s="43"/>
      <c r="J58" s="43"/>
      <c r="K58" s="43"/>
      <c r="L58" s="43"/>
      <c r="M58" s="43"/>
      <c r="N58" s="43"/>
      <c r="O58" s="43"/>
      <c r="P58" s="14"/>
    </row>
    <row r="59" spans="2:16" x14ac:dyDescent="0.25">
      <c r="B59" s="13"/>
      <c r="C59" s="113" t="s">
        <v>34</v>
      </c>
      <c r="D59" s="113"/>
      <c r="E59" s="113"/>
      <c r="F59" s="113"/>
      <c r="G59" s="42"/>
      <c r="H59" s="43"/>
      <c r="I59" s="127" t="s">
        <v>38</v>
      </c>
      <c r="J59" s="127"/>
      <c r="K59" s="127"/>
      <c r="L59" s="127"/>
      <c r="M59" s="127"/>
      <c r="N59" s="127"/>
      <c r="O59" s="127"/>
      <c r="P59" s="14"/>
    </row>
    <row r="60" spans="2:16" x14ac:dyDescent="0.25">
      <c r="B60" s="13"/>
      <c r="C60" s="52" t="s">
        <v>71</v>
      </c>
      <c r="D60" s="51"/>
      <c r="E60" s="51"/>
      <c r="F60" s="51"/>
      <c r="G60" s="51"/>
      <c r="I60" s="51"/>
      <c r="J60" s="51"/>
      <c r="K60" s="51"/>
      <c r="L60" s="51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sortState ref="G34:H46">
    <sortCondition descending="1" ref="G34:G46"/>
  </sortState>
  <mergeCells count="25">
    <mergeCell ref="C58:E58"/>
    <mergeCell ref="C59:F59"/>
    <mergeCell ref="H17:O17"/>
    <mergeCell ref="C23:G23"/>
    <mergeCell ref="I24:K27"/>
    <mergeCell ref="I59:O59"/>
    <mergeCell ref="C33:G33"/>
    <mergeCell ref="C39:F39"/>
    <mergeCell ref="C46:F46"/>
    <mergeCell ref="I49:O4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B1:P2"/>
    <mergeCell ref="H9:O9"/>
    <mergeCell ref="H10:J11"/>
    <mergeCell ref="K10:L10"/>
    <mergeCell ref="M10:N10"/>
    <mergeCell ref="O10:O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1" t="s">
        <v>94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12" t="s">
        <v>17</v>
      </c>
      <c r="I9" s="112"/>
      <c r="J9" s="112"/>
      <c r="K9" s="112"/>
      <c r="L9" s="112"/>
      <c r="M9" s="112"/>
      <c r="N9" s="112"/>
      <c r="O9" s="112"/>
      <c r="P9" s="19"/>
    </row>
    <row r="10" spans="2:16" x14ac:dyDescent="0.25">
      <c r="B10" s="13"/>
      <c r="C10" s="12" t="s">
        <v>4</v>
      </c>
      <c r="D10" s="12"/>
      <c r="E10" s="12"/>
      <c r="F10" s="59">
        <v>1079069.43</v>
      </c>
      <c r="H10" s="114" t="s">
        <v>11</v>
      </c>
      <c r="I10" s="114"/>
      <c r="J10" s="114"/>
      <c r="K10" s="115">
        <v>2016</v>
      </c>
      <c r="L10" s="116"/>
      <c r="M10" s="115">
        <v>2015</v>
      </c>
      <c r="N10" s="116"/>
      <c r="O10" s="114" t="s">
        <v>20</v>
      </c>
      <c r="P10" s="14"/>
    </row>
    <row r="11" spans="2:16" x14ac:dyDescent="0.25">
      <c r="B11" s="13"/>
      <c r="C11" s="12" t="s">
        <v>65</v>
      </c>
      <c r="D11" s="12"/>
      <c r="E11" s="12"/>
      <c r="F11" s="59">
        <v>261208.65</v>
      </c>
      <c r="H11" s="114"/>
      <c r="I11" s="114"/>
      <c r="J11" s="114"/>
      <c r="K11" s="79" t="s">
        <v>8</v>
      </c>
      <c r="L11" s="79" t="s">
        <v>9</v>
      </c>
      <c r="M11" s="79" t="s">
        <v>8</v>
      </c>
      <c r="N11" s="79" t="s">
        <v>9</v>
      </c>
      <c r="O11" s="114"/>
      <c r="P11" s="14"/>
    </row>
    <row r="12" spans="2:16" x14ac:dyDescent="0.25">
      <c r="B12" s="13"/>
      <c r="C12" s="12" t="s">
        <v>18</v>
      </c>
      <c r="D12" s="12"/>
      <c r="E12" s="12"/>
      <c r="H12" s="23" t="s">
        <v>12</v>
      </c>
      <c r="I12" s="22"/>
      <c r="J12" s="21"/>
      <c r="K12" s="57">
        <v>108623.51</v>
      </c>
      <c r="L12" s="33">
        <f>+K12/K16</f>
        <v>0.41584958997337956</v>
      </c>
      <c r="M12" s="57">
        <v>126074.92</v>
      </c>
      <c r="N12" s="33">
        <f>+M12/M16</f>
        <v>0.46212422669514208</v>
      </c>
      <c r="O12" s="33">
        <f>+K12/M12-1</f>
        <v>-0.13842094843288422</v>
      </c>
      <c r="P12" s="86">
        <f t="shared" ref="P12:P14" si="0">+K12-M12</f>
        <v>-17451.410000000003</v>
      </c>
    </row>
    <row r="13" spans="2:16" x14ac:dyDescent="0.25">
      <c r="B13" s="13"/>
      <c r="C13" s="12" t="s">
        <v>19</v>
      </c>
      <c r="D13" s="12"/>
      <c r="E13" s="12"/>
      <c r="F13" s="20">
        <f>+F11/F10</f>
        <v>0.24206843668993572</v>
      </c>
      <c r="G13" s="12"/>
      <c r="H13" s="23" t="s">
        <v>13</v>
      </c>
      <c r="I13" s="22"/>
      <c r="J13" s="21"/>
      <c r="K13" s="57">
        <v>39532.78</v>
      </c>
      <c r="L13" s="33">
        <f>+K13/K16</f>
        <v>0.15134560053811388</v>
      </c>
      <c r="M13" s="57">
        <v>46427.79</v>
      </c>
      <c r="N13" s="33">
        <f>+M13/M16</f>
        <v>0.17017981491413559</v>
      </c>
      <c r="O13" s="33">
        <f>+K13/M13-1</f>
        <v>-0.14851040723670028</v>
      </c>
      <c r="P13" s="86">
        <f t="shared" si="0"/>
        <v>-6895.010000000002</v>
      </c>
    </row>
    <row r="14" spans="2:16" x14ac:dyDescent="0.25">
      <c r="B14" s="13"/>
      <c r="C14" s="12"/>
      <c r="D14" s="12"/>
      <c r="E14" s="12"/>
      <c r="F14" s="12"/>
      <c r="G14" s="12"/>
      <c r="H14" s="23" t="s">
        <v>15</v>
      </c>
      <c r="I14" s="22"/>
      <c r="J14" s="21"/>
      <c r="K14" s="57">
        <v>84790.3</v>
      </c>
      <c r="L14" s="33">
        <f>+K14/K16</f>
        <v>0.32460755032423322</v>
      </c>
      <c r="M14" s="57">
        <v>67317.119999999995</v>
      </c>
      <c r="N14" s="33">
        <f>+M14/M16</f>
        <v>0.24674909191569649</v>
      </c>
      <c r="O14" s="33">
        <f>+K14/M14-1</f>
        <v>0.25956517450538596</v>
      </c>
      <c r="P14" s="86">
        <f t="shared" si="0"/>
        <v>17473.180000000008</v>
      </c>
    </row>
    <row r="15" spans="2:16" x14ac:dyDescent="0.25">
      <c r="B15" s="13"/>
      <c r="C15" s="12"/>
      <c r="D15" s="12"/>
      <c r="E15" s="12"/>
      <c r="F15" s="12"/>
      <c r="G15" s="12"/>
      <c r="H15" s="24" t="s">
        <v>14</v>
      </c>
      <c r="I15" s="22"/>
      <c r="J15" s="21"/>
      <c r="K15" s="60">
        <v>28262.06</v>
      </c>
      <c r="L15" s="34">
        <f>+K15/K16</f>
        <v>0.10819725916427349</v>
      </c>
      <c r="M15" s="60">
        <v>32996.25</v>
      </c>
      <c r="N15" s="34">
        <f>+M15/M16</f>
        <v>0.12094686647502598</v>
      </c>
      <c r="O15" s="33">
        <f>+K15/M15-1</f>
        <v>-0.14347660719021094</v>
      </c>
      <c r="P15" s="86">
        <f>+K15-M15</f>
        <v>-4734.1899999999987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5">
        <f>SUM(K12:K15)</f>
        <v>261208.64999999997</v>
      </c>
      <c r="L16" s="36">
        <f>SUM(L12:L15)</f>
        <v>1.0000000000000002</v>
      </c>
      <c r="M16" s="35">
        <f>SUM(M12:M15)</f>
        <v>272816.07999999996</v>
      </c>
      <c r="N16" s="36">
        <f>SUM(N12:N15)</f>
        <v>1.0000000000000002</v>
      </c>
      <c r="O16" s="36">
        <f>+K16/M16-1</f>
        <v>-4.2546722319300234E-2</v>
      </c>
      <c r="P16" s="86">
        <f>+K16-M16</f>
        <v>-11607.429999999993</v>
      </c>
    </row>
    <row r="17" spans="2:16" x14ac:dyDescent="0.25">
      <c r="B17" s="13"/>
      <c r="C17" s="12"/>
      <c r="D17" s="12"/>
      <c r="E17" s="12"/>
      <c r="F17" s="12"/>
      <c r="G17" s="12"/>
      <c r="H17" s="113" t="s">
        <v>21</v>
      </c>
      <c r="I17" s="113"/>
      <c r="J17" s="113"/>
      <c r="K17" s="113"/>
      <c r="L17" s="113"/>
      <c r="M17" s="113"/>
      <c r="N17" s="113"/>
      <c r="O17" s="113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61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12" t="s">
        <v>25</v>
      </c>
      <c r="D23" s="112"/>
      <c r="E23" s="112"/>
      <c r="F23" s="112"/>
      <c r="G23" s="112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7" t="s">
        <v>2</v>
      </c>
      <c r="D24" s="37" t="s">
        <v>6</v>
      </c>
      <c r="E24" s="37" t="s">
        <v>7</v>
      </c>
      <c r="F24" s="37" t="s">
        <v>1</v>
      </c>
      <c r="G24" s="38" t="s">
        <v>22</v>
      </c>
      <c r="H24" s="39" t="s">
        <v>24</v>
      </c>
      <c r="I24" s="132" t="s">
        <v>23</v>
      </c>
      <c r="J24" s="132"/>
      <c r="K24" s="132"/>
      <c r="N24" s="12"/>
      <c r="O24" s="12"/>
      <c r="P24" s="14"/>
    </row>
    <row r="25" spans="2:16" x14ac:dyDescent="0.25">
      <c r="B25" s="13"/>
      <c r="C25" s="25">
        <v>2009</v>
      </c>
      <c r="D25" s="57">
        <v>8896.02</v>
      </c>
      <c r="E25" s="57">
        <v>10925.09</v>
      </c>
      <c r="F25" s="41">
        <f>+E25+D25</f>
        <v>19821.11</v>
      </c>
      <c r="G25" s="40">
        <f>+F25/H25</f>
        <v>7.89013895340899E-2</v>
      </c>
      <c r="H25" s="58">
        <v>251213.7</v>
      </c>
      <c r="I25" s="132"/>
      <c r="J25" s="132"/>
      <c r="K25" s="132"/>
      <c r="N25" s="12"/>
      <c r="O25" s="12"/>
      <c r="P25" s="14"/>
    </row>
    <row r="26" spans="2:16" x14ac:dyDescent="0.25">
      <c r="B26" s="13"/>
      <c r="C26" s="25">
        <v>2010</v>
      </c>
      <c r="D26" s="57">
        <v>7130.14</v>
      </c>
      <c r="E26" s="57">
        <v>11524.96</v>
      </c>
      <c r="F26" s="41">
        <f t="shared" ref="F26:F32" si="1">+E26+D26</f>
        <v>18655.099999999999</v>
      </c>
      <c r="G26" s="40">
        <f t="shared" ref="G26:G32" si="2">+F26/H26</f>
        <v>7.6066977889236068E-2</v>
      </c>
      <c r="H26" s="58">
        <v>245245.71</v>
      </c>
      <c r="I26" s="132"/>
      <c r="J26" s="132"/>
      <c r="K26" s="132"/>
      <c r="L26" s="12"/>
      <c r="N26" s="12"/>
      <c r="O26" s="12"/>
      <c r="P26" s="14"/>
    </row>
    <row r="27" spans="2:16" x14ac:dyDescent="0.25">
      <c r="B27" s="13"/>
      <c r="C27" s="25">
        <v>2011</v>
      </c>
      <c r="D27" s="57">
        <v>10757.82</v>
      </c>
      <c r="E27" s="57">
        <v>11787.06</v>
      </c>
      <c r="F27" s="41">
        <f t="shared" si="1"/>
        <v>22544.879999999997</v>
      </c>
      <c r="G27" s="40">
        <f t="shared" si="2"/>
        <v>9.0690871409354501E-2</v>
      </c>
      <c r="H27" s="58">
        <v>248590.4</v>
      </c>
      <c r="I27" s="132"/>
      <c r="J27" s="132"/>
      <c r="K27" s="132"/>
      <c r="L27" s="12"/>
      <c r="N27" s="12"/>
      <c r="O27" s="12"/>
      <c r="P27" s="14"/>
    </row>
    <row r="28" spans="2:16" x14ac:dyDescent="0.25">
      <c r="B28" s="13"/>
      <c r="C28" s="25">
        <v>2012</v>
      </c>
      <c r="D28" s="57">
        <v>12744.58</v>
      </c>
      <c r="E28" s="57">
        <v>7023.58</v>
      </c>
      <c r="F28" s="41">
        <f t="shared" si="1"/>
        <v>19768.16</v>
      </c>
      <c r="G28" s="40">
        <f t="shared" si="2"/>
        <v>7.5432459589985471E-2</v>
      </c>
      <c r="H28" s="58">
        <v>262064.37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57">
        <v>21427.17</v>
      </c>
      <c r="E29" s="57">
        <v>12529.5</v>
      </c>
      <c r="F29" s="41">
        <f t="shared" si="1"/>
        <v>33956.67</v>
      </c>
      <c r="G29" s="40">
        <f t="shared" si="2"/>
        <v>0.13243415658957494</v>
      </c>
      <c r="H29" s="58">
        <v>256404.17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57">
        <v>18283.080000000002</v>
      </c>
      <c r="E30" s="57">
        <v>15194.55</v>
      </c>
      <c r="F30" s="41">
        <f t="shared" si="1"/>
        <v>33477.630000000005</v>
      </c>
      <c r="G30" s="40">
        <f t="shared" si="2"/>
        <v>0.1123498925351568</v>
      </c>
      <c r="H30" s="58">
        <v>297976.52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57">
        <v>21021.43</v>
      </c>
      <c r="E31" s="57">
        <v>11974.82</v>
      </c>
      <c r="F31" s="41">
        <f t="shared" si="1"/>
        <v>32996.25</v>
      </c>
      <c r="G31" s="40">
        <f t="shared" si="2"/>
        <v>0.12094686647502595</v>
      </c>
      <c r="H31" s="58">
        <v>272816.08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57">
        <v>14013.11</v>
      </c>
      <c r="E32" s="57">
        <v>14248.95</v>
      </c>
      <c r="F32" s="41">
        <f t="shared" si="1"/>
        <v>28262.06</v>
      </c>
      <c r="G32" s="40">
        <f t="shared" si="2"/>
        <v>0.10819725916427347</v>
      </c>
      <c r="H32" s="58">
        <v>261208.65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13" t="s">
        <v>16</v>
      </c>
      <c r="D33" s="113"/>
      <c r="E33" s="113"/>
      <c r="F33" s="113"/>
      <c r="G33" s="113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4">
        <f>+D32/F32</f>
        <v>0.49582762190724949</v>
      </c>
      <c r="E34" s="84">
        <f>+E32/F32</f>
        <v>0.50417237809275051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12" t="s">
        <v>31</v>
      </c>
      <c r="D39" s="112"/>
      <c r="E39" s="112"/>
      <c r="F39" s="112"/>
      <c r="G39" s="51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5" t="s">
        <v>32</v>
      </c>
      <c r="D40" s="46"/>
      <c r="E40" s="80" t="s">
        <v>33</v>
      </c>
      <c r="F40" s="79" t="s">
        <v>9</v>
      </c>
      <c r="G40" s="51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26</v>
      </c>
      <c r="D41" s="44"/>
      <c r="E41" s="62">
        <v>135425.12</v>
      </c>
      <c r="F41" s="33">
        <f>+E41/E45</f>
        <v>0.5184557249539784</v>
      </c>
      <c r="G41" s="51"/>
      <c r="H41" s="63" t="s">
        <v>41</v>
      </c>
      <c r="I41" s="64">
        <f>+E41+E42</f>
        <v>146638.94999999998</v>
      </c>
      <c r="J41" s="12"/>
      <c r="K41" s="63" t="s">
        <v>66</v>
      </c>
      <c r="L41" s="87">
        <f>+E41/I41</f>
        <v>0.92352761663937177</v>
      </c>
      <c r="M41" s="12"/>
      <c r="N41" s="12"/>
      <c r="O41" s="12"/>
      <c r="P41" s="14"/>
    </row>
    <row r="42" spans="2:16" x14ac:dyDescent="0.25">
      <c r="B42" s="13"/>
      <c r="C42" s="23" t="s">
        <v>39</v>
      </c>
      <c r="D42" s="44"/>
      <c r="E42" s="62">
        <v>11213.83</v>
      </c>
      <c r="F42" s="33">
        <f>+E42/E45</f>
        <v>4.2930546136201848E-2</v>
      </c>
      <c r="G42" s="51"/>
      <c r="H42" s="65" t="s">
        <v>42</v>
      </c>
      <c r="I42" s="66">
        <f>+E43+E44</f>
        <v>114569.7</v>
      </c>
      <c r="J42" s="12"/>
      <c r="K42" s="65" t="s">
        <v>67</v>
      </c>
      <c r="L42" s="88">
        <f>+E42/I41</f>
        <v>7.6472383360628268E-2</v>
      </c>
      <c r="M42" s="12"/>
      <c r="N42" s="12"/>
      <c r="O42" s="12"/>
      <c r="P42" s="14"/>
    </row>
    <row r="43" spans="2:16" x14ac:dyDescent="0.25">
      <c r="B43" s="13"/>
      <c r="C43" s="23" t="s">
        <v>27</v>
      </c>
      <c r="D43" s="44"/>
      <c r="E43" s="62">
        <v>3126.36</v>
      </c>
      <c r="F43" s="33">
        <f>+E43/E45</f>
        <v>1.1968822625131291E-2</v>
      </c>
      <c r="G43" s="51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40</v>
      </c>
      <c r="D44" s="44"/>
      <c r="E44" s="62">
        <v>111443.34</v>
      </c>
      <c r="F44" s="33">
        <f>+E44/E45</f>
        <v>0.42664490628468854</v>
      </c>
      <c r="G44" s="51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48</v>
      </c>
      <c r="D45" s="48"/>
      <c r="E45" s="49">
        <f>SUM(E41:E44)</f>
        <v>261208.64999999997</v>
      </c>
      <c r="F45" s="36">
        <f>SUM(F41:F44)</f>
        <v>1</v>
      </c>
      <c r="G45" s="51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13" t="s">
        <v>34</v>
      </c>
      <c r="D46" s="113"/>
      <c r="E46" s="113"/>
      <c r="F46" s="113"/>
      <c r="G46" s="42"/>
      <c r="H46" s="43"/>
      <c r="I46" s="51"/>
      <c r="J46" s="51"/>
      <c r="K46" s="51"/>
      <c r="L46" s="43"/>
      <c r="M46" s="51"/>
      <c r="N46" s="51"/>
      <c r="O46" s="51"/>
      <c r="P46" s="14"/>
    </row>
    <row r="47" spans="2:16" x14ac:dyDescent="0.25">
      <c r="B47" s="13"/>
      <c r="C47" s="12"/>
      <c r="D47" s="12"/>
      <c r="E47" s="12"/>
      <c r="F47" s="12"/>
      <c r="G47" s="12"/>
      <c r="H47" s="43"/>
      <c r="I47" s="51"/>
      <c r="J47" s="51"/>
      <c r="K47" s="51"/>
      <c r="L47" s="43"/>
      <c r="M47" s="51"/>
      <c r="N47" s="51"/>
      <c r="O47" s="51"/>
      <c r="P47" s="14"/>
    </row>
    <row r="48" spans="2:16" x14ac:dyDescent="0.25">
      <c r="B48" s="13"/>
      <c r="C48" s="119" t="s">
        <v>72</v>
      </c>
      <c r="D48" s="119"/>
      <c r="E48" s="119"/>
      <c r="F48" s="119"/>
      <c r="G48" s="51"/>
      <c r="H48" s="43"/>
      <c r="I48" s="51"/>
      <c r="J48" s="51"/>
      <c r="K48" s="51"/>
      <c r="L48" s="43"/>
      <c r="M48" s="51"/>
      <c r="N48" s="51"/>
      <c r="O48" s="51"/>
      <c r="P48" s="14"/>
    </row>
    <row r="49" spans="2:16" x14ac:dyDescent="0.25">
      <c r="B49" s="13"/>
      <c r="C49" s="120"/>
      <c r="D49" s="120"/>
      <c r="E49" s="120"/>
      <c r="F49" s="120"/>
      <c r="G49" s="91"/>
      <c r="H49" s="43"/>
      <c r="I49" s="112" t="s">
        <v>36</v>
      </c>
      <c r="J49" s="112"/>
      <c r="K49" s="112"/>
      <c r="L49" s="112"/>
      <c r="M49" s="112"/>
      <c r="N49" s="112"/>
      <c r="O49" s="112"/>
      <c r="P49" s="14"/>
    </row>
    <row r="50" spans="2:16" x14ac:dyDescent="0.25">
      <c r="B50" s="13"/>
      <c r="C50" s="115" t="s">
        <v>28</v>
      </c>
      <c r="D50" s="130"/>
      <c r="E50" s="116"/>
      <c r="F50" s="79" t="s">
        <v>70</v>
      </c>
      <c r="G50" s="90"/>
      <c r="H50" s="43"/>
      <c r="I50" s="53" t="s">
        <v>35</v>
      </c>
      <c r="J50" s="79"/>
      <c r="K50" s="79">
        <v>2012</v>
      </c>
      <c r="L50" s="79">
        <v>2013</v>
      </c>
      <c r="M50" s="79">
        <v>2014</v>
      </c>
      <c r="N50" s="79">
        <v>2015</v>
      </c>
      <c r="O50" s="79">
        <v>2016</v>
      </c>
      <c r="P50" s="14"/>
    </row>
    <row r="51" spans="2:16" x14ac:dyDescent="0.25">
      <c r="B51" s="13"/>
      <c r="C51" s="121" t="s">
        <v>68</v>
      </c>
      <c r="D51" s="122"/>
      <c r="E51" s="123"/>
      <c r="F51" s="92">
        <v>6.777132048865599E-3</v>
      </c>
      <c r="G51" s="89"/>
      <c r="H51" s="43"/>
      <c r="I51" s="50" t="s">
        <v>46</v>
      </c>
      <c r="J51" s="44"/>
      <c r="K51" s="57">
        <v>145656.12</v>
      </c>
      <c r="L51" s="57">
        <v>151347.71</v>
      </c>
      <c r="M51" s="57">
        <v>182821.97</v>
      </c>
      <c r="N51" s="57">
        <v>150949.79999999999</v>
      </c>
      <c r="O51" s="57">
        <v>132730.85</v>
      </c>
      <c r="P51" s="14"/>
    </row>
    <row r="52" spans="2:16" x14ac:dyDescent="0.25">
      <c r="B52" s="13"/>
      <c r="C52" s="121" t="s">
        <v>29</v>
      </c>
      <c r="D52" s="122"/>
      <c r="E52" s="123"/>
      <c r="F52" s="92">
        <v>3.9745937239205172E-2</v>
      </c>
      <c r="G52" s="89"/>
      <c r="H52" s="43"/>
      <c r="I52" s="93" t="s">
        <v>73</v>
      </c>
      <c r="J52" s="67"/>
      <c r="K52" s="68">
        <v>122906.8</v>
      </c>
      <c r="L52" s="68">
        <v>116880.23</v>
      </c>
      <c r="M52" s="68">
        <v>147301.82999999999</v>
      </c>
      <c r="N52" s="68">
        <v>115347</v>
      </c>
      <c r="O52" s="68">
        <v>106631.49</v>
      </c>
      <c r="P52" s="14"/>
    </row>
    <row r="53" spans="2:16" x14ac:dyDescent="0.25">
      <c r="B53" s="13"/>
      <c r="C53" s="121" t="s">
        <v>69</v>
      </c>
      <c r="D53" s="122"/>
      <c r="E53" s="123"/>
      <c r="F53" s="92">
        <v>3.5224727437319242E-3</v>
      </c>
      <c r="G53" s="89"/>
      <c r="H53" s="43"/>
      <c r="I53" s="93" t="s">
        <v>74</v>
      </c>
      <c r="J53" s="67"/>
      <c r="K53" s="68">
        <v>22749.33</v>
      </c>
      <c r="L53" s="68">
        <v>34467.480000000003</v>
      </c>
      <c r="M53" s="68">
        <v>35520.14</v>
      </c>
      <c r="N53" s="68">
        <v>35602.800000000003</v>
      </c>
      <c r="O53" s="68">
        <v>26099.360000000001</v>
      </c>
      <c r="P53" s="14"/>
    </row>
    <row r="54" spans="2:16" x14ac:dyDescent="0.25">
      <c r="B54" s="13"/>
      <c r="C54" s="121" t="s">
        <v>43</v>
      </c>
      <c r="D54" s="122"/>
      <c r="E54" s="123"/>
      <c r="F54" s="92">
        <v>0</v>
      </c>
      <c r="G54" s="89"/>
      <c r="H54" s="43"/>
      <c r="I54" s="50" t="s">
        <v>47</v>
      </c>
      <c r="J54" s="44"/>
      <c r="K54" s="57">
        <v>3188.65</v>
      </c>
      <c r="L54" s="57">
        <v>4581.76</v>
      </c>
      <c r="M54" s="57">
        <v>2463.41</v>
      </c>
      <c r="N54" s="57">
        <v>696.93</v>
      </c>
      <c r="O54" s="57">
        <v>2694.28</v>
      </c>
      <c r="P54" s="14"/>
    </row>
    <row r="55" spans="2:16" x14ac:dyDescent="0.25">
      <c r="B55" s="13"/>
      <c r="C55" s="121" t="s">
        <v>44</v>
      </c>
      <c r="D55" s="122"/>
      <c r="E55" s="123"/>
      <c r="F55" s="92">
        <v>4.0558055500876856E-2</v>
      </c>
      <c r="G55" s="89"/>
      <c r="H55" s="43"/>
      <c r="I55" s="23" t="s">
        <v>1</v>
      </c>
      <c r="J55" s="44"/>
      <c r="K55" s="41">
        <f>+K54+K51</f>
        <v>148844.76999999999</v>
      </c>
      <c r="L55" s="41">
        <f>+L54+L51</f>
        <v>155929.47</v>
      </c>
      <c r="M55" s="41">
        <f>+M54+M51</f>
        <v>185285.38</v>
      </c>
      <c r="N55" s="41">
        <f>+N54+N51</f>
        <v>151646.72999999998</v>
      </c>
      <c r="O55" s="41">
        <f>+O54+O51</f>
        <v>135425.13</v>
      </c>
      <c r="P55" s="14"/>
    </row>
    <row r="56" spans="2:16" x14ac:dyDescent="0.25">
      <c r="B56" s="13"/>
      <c r="C56" s="121" t="s">
        <v>45</v>
      </c>
      <c r="D56" s="122"/>
      <c r="E56" s="123"/>
      <c r="F56" s="92">
        <v>2.4592095731662106E-3</v>
      </c>
      <c r="G56" s="89"/>
      <c r="H56" s="43"/>
      <c r="I56" s="43"/>
      <c r="J56" s="43"/>
      <c r="K56" s="43"/>
      <c r="L56" s="43"/>
      <c r="M56" s="43"/>
      <c r="N56" s="43"/>
      <c r="O56" s="43"/>
      <c r="P56" s="14"/>
    </row>
    <row r="57" spans="2:16" x14ac:dyDescent="0.25">
      <c r="B57" s="13"/>
      <c r="C57" s="121" t="s">
        <v>30</v>
      </c>
      <c r="D57" s="122"/>
      <c r="E57" s="123"/>
      <c r="F57" s="92">
        <v>0.9069371928941542</v>
      </c>
      <c r="G57" s="89"/>
      <c r="H57" s="43"/>
      <c r="I57" s="23" t="s">
        <v>37</v>
      </c>
      <c r="J57" s="44"/>
      <c r="K57" s="33">
        <f>+K51/K55</f>
        <v>0.97857734604984781</v>
      </c>
      <c r="L57" s="33">
        <f t="shared" ref="L57:O57" si="3">+L51/L55</f>
        <v>0.97061645883873005</v>
      </c>
      <c r="M57" s="33">
        <f t="shared" si="3"/>
        <v>0.98670477940569301</v>
      </c>
      <c r="N57" s="33">
        <f t="shared" si="3"/>
        <v>0.99540425302939273</v>
      </c>
      <c r="O57" s="33">
        <f t="shared" si="3"/>
        <v>0.98010502186706416</v>
      </c>
      <c r="P57" s="14"/>
    </row>
    <row r="58" spans="2:16" x14ac:dyDescent="0.25">
      <c r="B58" s="13"/>
      <c r="C58" s="124" t="s">
        <v>1</v>
      </c>
      <c r="D58" s="125"/>
      <c r="E58" s="126"/>
      <c r="F58" s="36">
        <f>SUM(F51:F57)</f>
        <v>1</v>
      </c>
      <c r="G58" s="89"/>
      <c r="H58" s="43"/>
      <c r="I58" s="43"/>
      <c r="J58" s="43"/>
      <c r="K58" s="43"/>
      <c r="L58" s="43"/>
      <c r="M58" s="43"/>
      <c r="N58" s="43"/>
      <c r="O58" s="43"/>
      <c r="P58" s="14"/>
    </row>
    <row r="59" spans="2:16" x14ac:dyDescent="0.25">
      <c r="B59" s="13"/>
      <c r="C59" s="113" t="s">
        <v>34</v>
      </c>
      <c r="D59" s="113"/>
      <c r="E59" s="113"/>
      <c r="F59" s="113"/>
      <c r="G59" s="42"/>
      <c r="H59" s="43"/>
      <c r="I59" s="127" t="s">
        <v>38</v>
      </c>
      <c r="J59" s="127"/>
      <c r="K59" s="127"/>
      <c r="L59" s="127"/>
      <c r="M59" s="127"/>
      <c r="N59" s="127"/>
      <c r="O59" s="127"/>
      <c r="P59" s="14"/>
    </row>
    <row r="60" spans="2:16" x14ac:dyDescent="0.25">
      <c r="B60" s="13"/>
      <c r="C60" s="52" t="s">
        <v>71</v>
      </c>
      <c r="D60" s="51"/>
      <c r="E60" s="51"/>
      <c r="F60" s="51"/>
      <c r="G60" s="51"/>
      <c r="I60" s="51"/>
      <c r="J60" s="51"/>
      <c r="K60" s="51"/>
      <c r="L60" s="51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mergeCells count="25">
    <mergeCell ref="I49:O49"/>
    <mergeCell ref="I59:O5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F59"/>
    <mergeCell ref="C46:F46"/>
    <mergeCell ref="B1:P2"/>
    <mergeCell ref="H9:O9"/>
    <mergeCell ref="H10:J11"/>
    <mergeCell ref="K10:L10"/>
    <mergeCell ref="M10:N10"/>
    <mergeCell ref="O10:O11"/>
    <mergeCell ref="H17:O17"/>
    <mergeCell ref="C23:G23"/>
    <mergeCell ref="I24:K27"/>
    <mergeCell ref="C33:G33"/>
    <mergeCell ref="C39:F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A17" sqref="A17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31" t="s">
        <v>95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5" customHeigh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16" x14ac:dyDescent="0.25">
      <c r="B3" s="5" t="str">
        <f>+B7</f>
        <v>1. Jóvenes entre 15 y 24 años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+B21</f>
        <v>2. Ninis - Ni Estudian ni Trabajan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5" spans="2:16" x14ac:dyDescent="0.25">
      <c r="B5" s="5" t="str">
        <f>+B37</f>
        <v>3. Jóvenes de 15 a 24 años que trabajan</v>
      </c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26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x14ac:dyDescent="0.25">
      <c r="B8" s="13"/>
      <c r="C8" s="12"/>
      <c r="D8" s="12"/>
      <c r="E8" s="12"/>
      <c r="F8" s="12"/>
      <c r="G8" s="12"/>
      <c r="L8" s="12"/>
      <c r="N8" s="12"/>
      <c r="P8" s="19"/>
    </row>
    <row r="9" spans="2:16" x14ac:dyDescent="0.25">
      <c r="B9" s="13"/>
      <c r="C9" s="12"/>
      <c r="D9" s="12"/>
      <c r="E9" s="12"/>
      <c r="F9" s="12"/>
      <c r="G9" s="12"/>
      <c r="H9" s="112" t="s">
        <v>17</v>
      </c>
      <c r="I9" s="112"/>
      <c r="J9" s="112"/>
      <c r="K9" s="112"/>
      <c r="L9" s="112"/>
      <c r="M9" s="112"/>
      <c r="N9" s="112"/>
      <c r="O9" s="112"/>
      <c r="P9" s="19"/>
    </row>
    <row r="10" spans="2:16" x14ac:dyDescent="0.25">
      <c r="B10" s="13"/>
      <c r="C10" s="12" t="s">
        <v>4</v>
      </c>
      <c r="D10" s="12"/>
      <c r="E10" s="12"/>
      <c r="F10" s="59">
        <v>266428.5</v>
      </c>
      <c r="H10" s="114" t="s">
        <v>11</v>
      </c>
      <c r="I10" s="114"/>
      <c r="J10" s="114"/>
      <c r="K10" s="115">
        <v>2016</v>
      </c>
      <c r="L10" s="116"/>
      <c r="M10" s="115">
        <v>2015</v>
      </c>
      <c r="N10" s="116"/>
      <c r="O10" s="114" t="s">
        <v>20</v>
      </c>
      <c r="P10" s="14"/>
    </row>
    <row r="11" spans="2:16" x14ac:dyDescent="0.25">
      <c r="B11" s="13"/>
      <c r="C11" s="12" t="s">
        <v>65</v>
      </c>
      <c r="D11" s="12"/>
      <c r="E11" s="12"/>
      <c r="F11" s="59">
        <v>64570.21</v>
      </c>
      <c r="H11" s="114"/>
      <c r="I11" s="114"/>
      <c r="J11" s="114"/>
      <c r="K11" s="79" t="s">
        <v>8</v>
      </c>
      <c r="L11" s="79" t="s">
        <v>9</v>
      </c>
      <c r="M11" s="79" t="s">
        <v>8</v>
      </c>
      <c r="N11" s="79" t="s">
        <v>9</v>
      </c>
      <c r="O11" s="114"/>
      <c r="P11" s="14"/>
    </row>
    <row r="12" spans="2:16" x14ac:dyDescent="0.25">
      <c r="B12" s="13"/>
      <c r="C12" s="12" t="s">
        <v>18</v>
      </c>
      <c r="D12" s="12"/>
      <c r="E12" s="12"/>
      <c r="H12" s="23" t="s">
        <v>12</v>
      </c>
      <c r="I12" s="22"/>
      <c r="J12" s="21"/>
      <c r="K12" s="57">
        <v>20737.419999999998</v>
      </c>
      <c r="L12" s="33">
        <f>+K12/K16</f>
        <v>0.32116079535748759</v>
      </c>
      <c r="M12" s="57">
        <v>22175.71</v>
      </c>
      <c r="N12" s="33">
        <f>+M12/M16</f>
        <v>0.33923540699602628</v>
      </c>
      <c r="O12" s="33">
        <f>+K12/M12-1</f>
        <v>-6.4858802717026931E-2</v>
      </c>
      <c r="P12" s="86">
        <f t="shared" ref="P12:P14" si="0">+K12-M12</f>
        <v>-1438.2900000000009</v>
      </c>
    </row>
    <row r="13" spans="2:16" x14ac:dyDescent="0.25">
      <c r="B13" s="13"/>
      <c r="C13" s="12" t="s">
        <v>19</v>
      </c>
      <c r="D13" s="12"/>
      <c r="E13" s="12"/>
      <c r="F13" s="20">
        <f>+F11/F10</f>
        <v>0.24235474057767845</v>
      </c>
      <c r="G13" s="12"/>
      <c r="H13" s="23" t="s">
        <v>13</v>
      </c>
      <c r="I13" s="22"/>
      <c r="J13" s="21"/>
      <c r="K13" s="57">
        <v>20068.939999999999</v>
      </c>
      <c r="L13" s="33">
        <f>+K13/K16</f>
        <v>0.31080803361178472</v>
      </c>
      <c r="M13" s="57">
        <v>18460.419999999998</v>
      </c>
      <c r="N13" s="33">
        <f>+M13/M16</f>
        <v>0.28240034217698479</v>
      </c>
      <c r="O13" s="33">
        <f>+K13/M13-1</f>
        <v>8.7133445501240026E-2</v>
      </c>
      <c r="P13" s="86">
        <f t="shared" si="0"/>
        <v>1608.5200000000004</v>
      </c>
    </row>
    <row r="14" spans="2:16" x14ac:dyDescent="0.25">
      <c r="B14" s="13"/>
      <c r="C14" s="12"/>
      <c r="D14" s="12"/>
      <c r="E14" s="12"/>
      <c r="F14" s="12"/>
      <c r="G14" s="12"/>
      <c r="H14" s="23" t="s">
        <v>15</v>
      </c>
      <c r="I14" s="22"/>
      <c r="J14" s="21"/>
      <c r="K14" s="57">
        <v>11017.89</v>
      </c>
      <c r="L14" s="33">
        <f>+K14/K16</f>
        <v>0.17063425997840179</v>
      </c>
      <c r="M14" s="57">
        <v>11240.72</v>
      </c>
      <c r="N14" s="33">
        <f>+M14/M16</f>
        <v>0.17195617295357724</v>
      </c>
      <c r="O14" s="33">
        <f>+K14/M14-1</f>
        <v>-1.9823463265698282E-2</v>
      </c>
      <c r="P14" s="86">
        <f t="shared" si="0"/>
        <v>-222.82999999999993</v>
      </c>
    </row>
    <row r="15" spans="2:16" x14ac:dyDescent="0.25">
      <c r="B15" s="13"/>
      <c r="C15" s="12"/>
      <c r="D15" s="12"/>
      <c r="E15" s="12"/>
      <c r="F15" s="12"/>
      <c r="G15" s="12"/>
      <c r="H15" s="24" t="s">
        <v>14</v>
      </c>
      <c r="I15" s="22"/>
      <c r="J15" s="21"/>
      <c r="K15" s="60">
        <v>12745.96</v>
      </c>
      <c r="L15" s="34">
        <f>+K15/K16</f>
        <v>0.19739691105232582</v>
      </c>
      <c r="M15" s="60">
        <v>13492.83</v>
      </c>
      <c r="N15" s="34">
        <f>+M15/M16</f>
        <v>0.20640807787341164</v>
      </c>
      <c r="O15" s="33">
        <f>+K15/M15-1</f>
        <v>-5.535310235139701E-2</v>
      </c>
      <c r="P15" s="86">
        <f>+K15-M15</f>
        <v>-746.8700000000008</v>
      </c>
    </row>
    <row r="16" spans="2:16" x14ac:dyDescent="0.25">
      <c r="B16" s="13"/>
      <c r="C16" s="12"/>
      <c r="D16" s="12"/>
      <c r="E16" s="12"/>
      <c r="F16" s="12"/>
      <c r="G16" s="12"/>
      <c r="H16" s="30" t="s">
        <v>1</v>
      </c>
      <c r="I16" s="31"/>
      <c r="J16" s="32"/>
      <c r="K16" s="35">
        <f>SUM(K12:K15)</f>
        <v>64570.21</v>
      </c>
      <c r="L16" s="36">
        <f>SUM(L12:L15)</f>
        <v>0.99999999999999989</v>
      </c>
      <c r="M16" s="35">
        <f>SUM(M12:M15)</f>
        <v>65369.68</v>
      </c>
      <c r="N16" s="36">
        <f>SUM(N12:N15)</f>
        <v>1</v>
      </c>
      <c r="O16" s="36">
        <f>+K16/M16-1</f>
        <v>-1.2229981850913174E-2</v>
      </c>
      <c r="P16" s="86">
        <f>+K16-M16</f>
        <v>-799.47000000000116</v>
      </c>
    </row>
    <row r="17" spans="2:16" x14ac:dyDescent="0.25">
      <c r="B17" s="13"/>
      <c r="C17" s="12"/>
      <c r="D17" s="12"/>
      <c r="E17" s="12"/>
      <c r="F17" s="12"/>
      <c r="G17" s="12"/>
      <c r="H17" s="113" t="s">
        <v>21</v>
      </c>
      <c r="I17" s="113"/>
      <c r="J17" s="113"/>
      <c r="K17" s="113"/>
      <c r="L17" s="113"/>
      <c r="M17" s="113"/>
      <c r="N17" s="113"/>
      <c r="O17" s="113"/>
      <c r="P17" s="14"/>
    </row>
    <row r="18" spans="2:16" x14ac:dyDescent="0.25">
      <c r="B18" s="13"/>
      <c r="C18" s="12"/>
      <c r="D18" s="12"/>
      <c r="E18" s="12"/>
      <c r="F18" s="12"/>
      <c r="G18" s="12"/>
      <c r="I18" s="12"/>
      <c r="J18" s="12"/>
      <c r="K18" s="61"/>
      <c r="L18" s="12"/>
      <c r="M18" s="12"/>
      <c r="N18" s="12"/>
      <c r="P18" s="14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1" spans="2:16" x14ac:dyDescent="0.25">
      <c r="B21" s="26" t="s">
        <v>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x14ac:dyDescent="0.25">
      <c r="B22" s="13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2:16" x14ac:dyDescent="0.25">
      <c r="B23" s="13"/>
      <c r="C23" s="112" t="s">
        <v>25</v>
      </c>
      <c r="D23" s="112"/>
      <c r="E23" s="112"/>
      <c r="F23" s="112"/>
      <c r="G23" s="112"/>
      <c r="H23" s="12"/>
      <c r="I23" s="12"/>
      <c r="J23" s="12"/>
      <c r="K23" s="12"/>
      <c r="L23" s="12"/>
      <c r="N23" s="12"/>
      <c r="O23" s="12"/>
      <c r="P23" s="14"/>
    </row>
    <row r="24" spans="2:16" ht="15" customHeight="1" x14ac:dyDescent="0.25">
      <c r="B24" s="13"/>
      <c r="C24" s="37" t="s">
        <v>2</v>
      </c>
      <c r="D24" s="37" t="s">
        <v>6</v>
      </c>
      <c r="E24" s="37" t="s">
        <v>7</v>
      </c>
      <c r="F24" s="37" t="s">
        <v>1</v>
      </c>
      <c r="G24" s="38" t="s">
        <v>22</v>
      </c>
      <c r="H24" s="39" t="s">
        <v>24</v>
      </c>
      <c r="I24" s="132" t="s">
        <v>23</v>
      </c>
      <c r="J24" s="132"/>
      <c r="K24" s="132"/>
      <c r="N24" s="12"/>
      <c r="O24" s="12"/>
      <c r="P24" s="14"/>
    </row>
    <row r="25" spans="2:16" x14ac:dyDescent="0.25">
      <c r="B25" s="13"/>
      <c r="C25" s="25">
        <v>2009</v>
      </c>
      <c r="D25" s="57">
        <v>5351.83</v>
      </c>
      <c r="E25" s="57">
        <v>7521.38</v>
      </c>
      <c r="F25" s="41">
        <f>+E25+D25</f>
        <v>12873.21</v>
      </c>
      <c r="G25" s="40">
        <f>+F25/H25</f>
        <v>0.20664890389417589</v>
      </c>
      <c r="H25" s="58">
        <v>62295.08</v>
      </c>
      <c r="I25" s="132"/>
      <c r="J25" s="132"/>
      <c r="K25" s="132"/>
      <c r="N25" s="12"/>
      <c r="O25" s="12"/>
      <c r="P25" s="14"/>
    </row>
    <row r="26" spans="2:16" x14ac:dyDescent="0.25">
      <c r="B26" s="13"/>
      <c r="C26" s="25">
        <v>2010</v>
      </c>
      <c r="D26" s="57">
        <v>4293.8999999999996</v>
      </c>
      <c r="E26" s="57">
        <v>6636.51</v>
      </c>
      <c r="F26" s="41">
        <f t="shared" ref="F26:F32" si="1">+E26+D26</f>
        <v>10930.41</v>
      </c>
      <c r="G26" s="40">
        <f t="shared" ref="G26:G32" si="2">+F26/H26</f>
        <v>0.17012875290651658</v>
      </c>
      <c r="H26" s="58">
        <v>64247.87</v>
      </c>
      <c r="I26" s="132"/>
      <c r="J26" s="132"/>
      <c r="K26" s="132"/>
      <c r="L26" s="12"/>
      <c r="N26" s="12"/>
      <c r="O26" s="12"/>
      <c r="P26" s="14"/>
    </row>
    <row r="27" spans="2:16" x14ac:dyDescent="0.25">
      <c r="B27" s="13"/>
      <c r="C27" s="25">
        <v>2011</v>
      </c>
      <c r="D27" s="57">
        <v>5873.11</v>
      </c>
      <c r="E27" s="57">
        <v>5982.88</v>
      </c>
      <c r="F27" s="41">
        <f t="shared" si="1"/>
        <v>11855.99</v>
      </c>
      <c r="G27" s="40">
        <f t="shared" si="2"/>
        <v>0.18645407487263443</v>
      </c>
      <c r="H27" s="58">
        <v>63586.65</v>
      </c>
      <c r="I27" s="132"/>
      <c r="J27" s="132"/>
      <c r="K27" s="132"/>
      <c r="L27" s="12"/>
      <c r="N27" s="12"/>
      <c r="O27" s="12"/>
      <c r="P27" s="14"/>
    </row>
    <row r="28" spans="2:16" x14ac:dyDescent="0.25">
      <c r="B28" s="13"/>
      <c r="C28" s="25">
        <v>2012</v>
      </c>
      <c r="D28" s="57">
        <v>7085.16</v>
      </c>
      <c r="E28" s="57">
        <v>7850.28</v>
      </c>
      <c r="F28" s="41">
        <f t="shared" si="1"/>
        <v>14935.439999999999</v>
      </c>
      <c r="G28" s="40">
        <f t="shared" si="2"/>
        <v>0.23270609190552549</v>
      </c>
      <c r="H28" s="58">
        <v>64181.56</v>
      </c>
      <c r="L28" s="12"/>
      <c r="N28" s="12"/>
      <c r="O28" s="12"/>
      <c r="P28" s="14"/>
    </row>
    <row r="29" spans="2:16" x14ac:dyDescent="0.25">
      <c r="B29" s="13"/>
      <c r="C29" s="25">
        <v>2013</v>
      </c>
      <c r="D29" s="57">
        <v>4553.2700000000004</v>
      </c>
      <c r="E29" s="57">
        <v>6403.59</v>
      </c>
      <c r="F29" s="41">
        <f t="shared" si="1"/>
        <v>10956.86</v>
      </c>
      <c r="G29" s="40">
        <f t="shared" si="2"/>
        <v>0.17935521002686516</v>
      </c>
      <c r="H29" s="58">
        <v>61090.28</v>
      </c>
      <c r="L29" s="12"/>
      <c r="N29" s="12"/>
      <c r="O29" s="12"/>
      <c r="P29" s="14"/>
    </row>
    <row r="30" spans="2:16" x14ac:dyDescent="0.25">
      <c r="B30" s="13"/>
      <c r="C30" s="25">
        <v>2014</v>
      </c>
      <c r="D30" s="57">
        <v>6251.76</v>
      </c>
      <c r="E30" s="57">
        <v>6271.19</v>
      </c>
      <c r="F30" s="41">
        <f t="shared" si="1"/>
        <v>12522.95</v>
      </c>
      <c r="G30" s="40">
        <f t="shared" si="2"/>
        <v>0.19349933581392964</v>
      </c>
      <c r="H30" s="58">
        <v>64718.31</v>
      </c>
      <c r="I30" s="12"/>
      <c r="K30" s="12"/>
      <c r="L30" s="12"/>
      <c r="N30" s="12"/>
      <c r="O30" s="12"/>
      <c r="P30" s="14"/>
    </row>
    <row r="31" spans="2:16" x14ac:dyDescent="0.25">
      <c r="B31" s="13"/>
      <c r="C31" s="25">
        <v>2015</v>
      </c>
      <c r="D31" s="57">
        <v>6093.63</v>
      </c>
      <c r="E31" s="57">
        <v>7399.2</v>
      </c>
      <c r="F31" s="41">
        <f t="shared" si="1"/>
        <v>13492.83</v>
      </c>
      <c r="G31" s="40">
        <f t="shared" si="2"/>
        <v>0.20640807787341164</v>
      </c>
      <c r="H31" s="58">
        <v>65369.68</v>
      </c>
      <c r="I31" s="12"/>
      <c r="K31" s="12"/>
      <c r="L31" s="12"/>
      <c r="N31" s="12"/>
      <c r="O31" s="12"/>
      <c r="P31" s="14"/>
    </row>
    <row r="32" spans="2:16" x14ac:dyDescent="0.25">
      <c r="B32" s="13"/>
      <c r="C32" s="25">
        <v>2016</v>
      </c>
      <c r="D32" s="57">
        <v>4866.0200000000004</v>
      </c>
      <c r="E32" s="57">
        <v>7879.94</v>
      </c>
      <c r="F32" s="41">
        <f t="shared" si="1"/>
        <v>12745.96</v>
      </c>
      <c r="G32" s="40">
        <f t="shared" si="2"/>
        <v>0.19739691105232582</v>
      </c>
      <c r="H32" s="58">
        <v>64570.21</v>
      </c>
      <c r="I32" s="12"/>
      <c r="K32" s="12"/>
      <c r="L32" s="12"/>
      <c r="N32" s="12"/>
      <c r="O32" s="12"/>
      <c r="P32" s="14"/>
    </row>
    <row r="33" spans="2:16" x14ac:dyDescent="0.25">
      <c r="B33" s="13"/>
      <c r="C33" s="113" t="s">
        <v>16</v>
      </c>
      <c r="D33" s="113"/>
      <c r="E33" s="113"/>
      <c r="F33" s="113"/>
      <c r="G33" s="113"/>
      <c r="H33" s="12"/>
      <c r="I33" s="12"/>
      <c r="J33" s="12"/>
      <c r="K33" s="12"/>
      <c r="L33" s="12"/>
      <c r="N33" s="12"/>
      <c r="O33" s="12"/>
      <c r="P33" s="14"/>
    </row>
    <row r="34" spans="2:16" x14ac:dyDescent="0.25">
      <c r="B34" s="13"/>
      <c r="C34" s="12"/>
      <c r="D34" s="84">
        <f>+D32/F32</f>
        <v>0.38176959601316818</v>
      </c>
      <c r="E34" s="84">
        <f>+E32/F32</f>
        <v>0.61823040398683193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</row>
    <row r="37" spans="2:16" x14ac:dyDescent="0.25">
      <c r="B37" s="26" t="s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12" t="s">
        <v>31</v>
      </c>
      <c r="D39" s="112"/>
      <c r="E39" s="112"/>
      <c r="F39" s="112"/>
      <c r="G39" s="51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45" t="s">
        <v>32</v>
      </c>
      <c r="D40" s="46"/>
      <c r="E40" s="80" t="s">
        <v>33</v>
      </c>
      <c r="F40" s="79" t="s">
        <v>9</v>
      </c>
      <c r="G40" s="51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23" t="s">
        <v>26</v>
      </c>
      <c r="D41" s="44"/>
      <c r="E41" s="62">
        <v>27017.52</v>
      </c>
      <c r="F41" s="33">
        <f>+E41/E45</f>
        <v>0.41842081665833208</v>
      </c>
      <c r="G41" s="51"/>
      <c r="H41" s="63" t="s">
        <v>41</v>
      </c>
      <c r="I41" s="64">
        <f>+E41+E42</f>
        <v>30469.97</v>
      </c>
      <c r="J41" s="12"/>
      <c r="K41" s="63" t="s">
        <v>66</v>
      </c>
      <c r="L41" s="87">
        <f>+E41/I41</f>
        <v>0.88669335742700106</v>
      </c>
      <c r="M41" s="12"/>
      <c r="N41" s="12"/>
      <c r="O41" s="12"/>
      <c r="P41" s="14"/>
    </row>
    <row r="42" spans="2:16" x14ac:dyDescent="0.25">
      <c r="B42" s="13"/>
      <c r="C42" s="23" t="s">
        <v>39</v>
      </c>
      <c r="D42" s="44"/>
      <c r="E42" s="62">
        <v>3452.45</v>
      </c>
      <c r="F42" s="33">
        <f>+E42/E45</f>
        <v>5.3468155051687144E-2</v>
      </c>
      <c r="G42" s="51"/>
      <c r="H42" s="65" t="s">
        <v>42</v>
      </c>
      <c r="I42" s="66">
        <f>+E43+E44</f>
        <v>34100.239999999998</v>
      </c>
      <c r="J42" s="12"/>
      <c r="K42" s="65" t="s">
        <v>67</v>
      </c>
      <c r="L42" s="88">
        <f>+E42/I41</f>
        <v>0.11330664257299891</v>
      </c>
      <c r="M42" s="12"/>
      <c r="N42" s="12"/>
      <c r="O42" s="12"/>
      <c r="P42" s="14"/>
    </row>
    <row r="43" spans="2:16" x14ac:dyDescent="0.25">
      <c r="B43" s="13"/>
      <c r="C43" s="23" t="s">
        <v>27</v>
      </c>
      <c r="D43" s="44"/>
      <c r="E43" s="62">
        <v>664.78</v>
      </c>
      <c r="F43" s="33">
        <f>+E43/E45</f>
        <v>1.0295459779362651E-2</v>
      </c>
      <c r="G43" s="51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23" t="s">
        <v>40</v>
      </c>
      <c r="D44" s="44"/>
      <c r="E44" s="62">
        <v>33435.46</v>
      </c>
      <c r="F44" s="33">
        <f>+E44/E45</f>
        <v>0.51781556851061816</v>
      </c>
      <c r="G44" s="51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30" t="s">
        <v>48</v>
      </c>
      <c r="D45" s="48"/>
      <c r="E45" s="49">
        <f>SUM(E41:E44)</f>
        <v>64570.21</v>
      </c>
      <c r="F45" s="36">
        <f>SUM(F41:F44)</f>
        <v>1</v>
      </c>
      <c r="G45" s="51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13" t="s">
        <v>34</v>
      </c>
      <c r="D46" s="113"/>
      <c r="E46" s="113"/>
      <c r="F46" s="113"/>
      <c r="G46" s="42"/>
      <c r="H46" s="43"/>
      <c r="I46" s="51"/>
      <c r="J46" s="51"/>
      <c r="K46" s="51"/>
      <c r="L46" s="43"/>
      <c r="M46" s="51"/>
      <c r="N46" s="51"/>
      <c r="O46" s="51"/>
      <c r="P46" s="14"/>
    </row>
    <row r="47" spans="2:16" x14ac:dyDescent="0.25">
      <c r="B47" s="13"/>
      <c r="C47" s="12"/>
      <c r="D47" s="12"/>
      <c r="E47" s="12"/>
      <c r="F47" s="12"/>
      <c r="G47" s="12"/>
      <c r="H47" s="43"/>
      <c r="I47" s="51"/>
      <c r="J47" s="51"/>
      <c r="K47" s="51"/>
      <c r="L47" s="43"/>
      <c r="M47" s="51"/>
      <c r="N47" s="51"/>
      <c r="O47" s="51"/>
      <c r="P47" s="14"/>
    </row>
    <row r="48" spans="2:16" x14ac:dyDescent="0.25">
      <c r="B48" s="13"/>
      <c r="C48" s="119" t="s">
        <v>72</v>
      </c>
      <c r="D48" s="119"/>
      <c r="E48" s="119"/>
      <c r="F48" s="119"/>
      <c r="G48" s="51"/>
      <c r="H48" s="43"/>
      <c r="I48" s="51"/>
      <c r="J48" s="51"/>
      <c r="K48" s="51"/>
      <c r="L48" s="43"/>
      <c r="M48" s="51"/>
      <c r="N48" s="51"/>
      <c r="O48" s="51"/>
      <c r="P48" s="14"/>
    </row>
    <row r="49" spans="2:16" x14ac:dyDescent="0.25">
      <c r="B49" s="13"/>
      <c r="C49" s="120"/>
      <c r="D49" s="120"/>
      <c r="E49" s="120"/>
      <c r="F49" s="120"/>
      <c r="G49" s="91"/>
      <c r="H49" s="43"/>
      <c r="I49" s="112" t="s">
        <v>36</v>
      </c>
      <c r="J49" s="112"/>
      <c r="K49" s="112"/>
      <c r="L49" s="112"/>
      <c r="M49" s="112"/>
      <c r="N49" s="112"/>
      <c r="O49" s="112"/>
      <c r="P49" s="14"/>
    </row>
    <row r="50" spans="2:16" x14ac:dyDescent="0.25">
      <c r="B50" s="13"/>
      <c r="C50" s="115" t="s">
        <v>28</v>
      </c>
      <c r="D50" s="130"/>
      <c r="E50" s="116"/>
      <c r="F50" s="79" t="s">
        <v>70</v>
      </c>
      <c r="G50" s="90"/>
      <c r="H50" s="43"/>
      <c r="I50" s="53" t="s">
        <v>35</v>
      </c>
      <c r="J50" s="79"/>
      <c r="K50" s="79">
        <v>2012</v>
      </c>
      <c r="L50" s="79">
        <v>2013</v>
      </c>
      <c r="M50" s="79">
        <v>2014</v>
      </c>
      <c r="N50" s="79">
        <v>2015</v>
      </c>
      <c r="O50" s="79">
        <v>2016</v>
      </c>
      <c r="P50" s="14"/>
    </row>
    <row r="51" spans="2:16" x14ac:dyDescent="0.25">
      <c r="B51" s="13"/>
      <c r="C51" s="121" t="s">
        <v>68</v>
      </c>
      <c r="D51" s="122"/>
      <c r="E51" s="123"/>
      <c r="F51" s="92">
        <v>1.6089976990086147E-2</v>
      </c>
      <c r="G51" s="89"/>
      <c r="H51" s="43"/>
      <c r="I51" s="50" t="s">
        <v>46</v>
      </c>
      <c r="J51" s="44"/>
      <c r="K51" s="57">
        <v>24789.8</v>
      </c>
      <c r="L51" s="57">
        <v>22065.91</v>
      </c>
      <c r="M51" s="57">
        <v>25133.48</v>
      </c>
      <c r="N51" s="57">
        <v>24152.11</v>
      </c>
      <c r="O51" s="57">
        <v>23591.71</v>
      </c>
      <c r="P51" s="14"/>
    </row>
    <row r="52" spans="2:16" x14ac:dyDescent="0.25">
      <c r="B52" s="13"/>
      <c r="C52" s="121" t="s">
        <v>29</v>
      </c>
      <c r="D52" s="122"/>
      <c r="E52" s="123"/>
      <c r="F52" s="92">
        <v>0.16428467834888391</v>
      </c>
      <c r="G52" s="89"/>
      <c r="H52" s="43"/>
      <c r="I52" s="93" t="s">
        <v>73</v>
      </c>
      <c r="J52" s="67"/>
      <c r="K52" s="68">
        <v>12156.29</v>
      </c>
      <c r="L52" s="68">
        <v>10060.42</v>
      </c>
      <c r="M52" s="68">
        <v>13377.2</v>
      </c>
      <c r="N52" s="68">
        <v>11069.79</v>
      </c>
      <c r="O52" s="68">
        <v>12587.72</v>
      </c>
      <c r="P52" s="14"/>
    </row>
    <row r="53" spans="2:16" x14ac:dyDescent="0.25">
      <c r="B53" s="13"/>
      <c r="C53" s="121" t="s">
        <v>69</v>
      </c>
      <c r="D53" s="122"/>
      <c r="E53" s="123"/>
      <c r="F53" s="92">
        <v>1.791982915160166E-2</v>
      </c>
      <c r="G53" s="89"/>
      <c r="H53" s="43"/>
      <c r="I53" s="93" t="s">
        <v>74</v>
      </c>
      <c r="J53" s="67"/>
      <c r="K53" s="68">
        <v>12633.51</v>
      </c>
      <c r="L53" s="68">
        <v>12005.49</v>
      </c>
      <c r="M53" s="68">
        <v>11756.28</v>
      </c>
      <c r="N53" s="68">
        <v>13082.32</v>
      </c>
      <c r="O53" s="68">
        <v>11003.99</v>
      </c>
      <c r="P53" s="14"/>
    </row>
    <row r="54" spans="2:16" x14ac:dyDescent="0.25">
      <c r="B54" s="13"/>
      <c r="C54" s="121" t="s">
        <v>43</v>
      </c>
      <c r="D54" s="122"/>
      <c r="E54" s="123"/>
      <c r="F54" s="92">
        <v>2.8237820563382431E-2</v>
      </c>
      <c r="G54" s="89"/>
      <c r="H54" s="43"/>
      <c r="I54" s="50" t="s">
        <v>47</v>
      </c>
      <c r="J54" s="44"/>
      <c r="K54" s="57">
        <v>3612.5</v>
      </c>
      <c r="L54" s="57">
        <v>4003.57</v>
      </c>
      <c r="M54" s="57">
        <v>4830.96</v>
      </c>
      <c r="N54" s="57">
        <v>3750.11</v>
      </c>
      <c r="O54" s="57">
        <v>3425.81</v>
      </c>
      <c r="P54" s="14"/>
    </row>
    <row r="55" spans="2:16" x14ac:dyDescent="0.25">
      <c r="B55" s="13"/>
      <c r="C55" s="121" t="s">
        <v>44</v>
      </c>
      <c r="D55" s="122"/>
      <c r="E55" s="123"/>
      <c r="F55" s="92">
        <v>1.2349699802469263E-2</v>
      </c>
      <c r="G55" s="89"/>
      <c r="H55" s="43"/>
      <c r="I55" s="23" t="s">
        <v>1</v>
      </c>
      <c r="J55" s="44"/>
      <c r="K55" s="41">
        <f>+K54+K51</f>
        <v>28402.3</v>
      </c>
      <c r="L55" s="41">
        <f>+L54+L51</f>
        <v>26069.48</v>
      </c>
      <c r="M55" s="41">
        <f>+M54+M51</f>
        <v>29964.44</v>
      </c>
      <c r="N55" s="41">
        <f>+N54+N51</f>
        <v>27902.22</v>
      </c>
      <c r="O55" s="41">
        <f>+O54+O51</f>
        <v>27017.52</v>
      </c>
      <c r="P55" s="14"/>
    </row>
    <row r="56" spans="2:16" x14ac:dyDescent="0.25">
      <c r="B56" s="13"/>
      <c r="C56" s="121" t="s">
        <v>45</v>
      </c>
      <c r="D56" s="122"/>
      <c r="E56" s="123"/>
      <c r="F56" s="92">
        <v>6.1744258335262843E-3</v>
      </c>
      <c r="G56" s="89"/>
      <c r="H56" s="43"/>
      <c r="I56" s="43"/>
      <c r="J56" s="43"/>
      <c r="K56" s="43"/>
      <c r="L56" s="43"/>
      <c r="M56" s="43"/>
      <c r="N56" s="43"/>
      <c r="O56" s="43"/>
      <c r="P56" s="14"/>
    </row>
    <row r="57" spans="2:16" x14ac:dyDescent="0.25">
      <c r="B57" s="13"/>
      <c r="C57" s="121" t="s">
        <v>30</v>
      </c>
      <c r="D57" s="122"/>
      <c r="E57" s="123"/>
      <c r="F57" s="92">
        <v>0.75494356931005036</v>
      </c>
      <c r="G57" s="89"/>
      <c r="H57" s="43"/>
      <c r="I57" s="23" t="s">
        <v>37</v>
      </c>
      <c r="J57" s="44"/>
      <c r="K57" s="33">
        <f>+K51/K55</f>
        <v>0.87280959640592481</v>
      </c>
      <c r="L57" s="33">
        <f t="shared" ref="L57:O57" si="3">+L51/L55</f>
        <v>0.84642693294994764</v>
      </c>
      <c r="M57" s="33">
        <f t="shared" si="3"/>
        <v>0.8387768968817706</v>
      </c>
      <c r="N57" s="33">
        <f t="shared" si="3"/>
        <v>0.86559814953792202</v>
      </c>
      <c r="O57" s="33">
        <f t="shared" si="3"/>
        <v>0.87320042698219524</v>
      </c>
      <c r="P57" s="14"/>
    </row>
    <row r="58" spans="2:16" x14ac:dyDescent="0.25">
      <c r="B58" s="13"/>
      <c r="C58" s="124" t="s">
        <v>1</v>
      </c>
      <c r="D58" s="125"/>
      <c r="E58" s="126"/>
      <c r="F58" s="36">
        <f>SUM(F51:F57)</f>
        <v>1</v>
      </c>
      <c r="G58" s="89"/>
      <c r="H58" s="43"/>
      <c r="I58" s="43"/>
      <c r="J58" s="43"/>
      <c r="K58" s="43"/>
      <c r="L58" s="43"/>
      <c r="M58" s="43"/>
      <c r="N58" s="43"/>
      <c r="O58" s="43"/>
      <c r="P58" s="14"/>
    </row>
    <row r="59" spans="2:16" x14ac:dyDescent="0.25">
      <c r="B59" s="13"/>
      <c r="C59" s="113" t="s">
        <v>34</v>
      </c>
      <c r="D59" s="113"/>
      <c r="E59" s="113"/>
      <c r="F59" s="113"/>
      <c r="G59" s="42"/>
      <c r="H59" s="43"/>
      <c r="I59" s="127" t="s">
        <v>38</v>
      </c>
      <c r="J59" s="127"/>
      <c r="K59" s="127"/>
      <c r="L59" s="127"/>
      <c r="M59" s="127"/>
      <c r="N59" s="127"/>
      <c r="O59" s="127"/>
      <c r="P59" s="14"/>
    </row>
    <row r="60" spans="2:16" x14ac:dyDescent="0.25">
      <c r="B60" s="13"/>
      <c r="C60" s="52" t="s">
        <v>71</v>
      </c>
      <c r="D60" s="51"/>
      <c r="E60" s="51"/>
      <c r="F60" s="51"/>
      <c r="G60" s="51"/>
      <c r="I60" s="51"/>
      <c r="J60" s="51"/>
      <c r="K60" s="51"/>
      <c r="L60" s="51"/>
      <c r="M60" s="12"/>
      <c r="N60" s="12"/>
      <c r="O60" s="12"/>
      <c r="P60" s="14"/>
    </row>
    <row r="61" spans="2:16" x14ac:dyDescent="0.25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</row>
  </sheetData>
  <mergeCells count="25">
    <mergeCell ref="I49:O49"/>
    <mergeCell ref="I59:O59"/>
    <mergeCell ref="C48:F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F59"/>
    <mergeCell ref="C46:F46"/>
    <mergeCell ref="B1:P2"/>
    <mergeCell ref="H9:O9"/>
    <mergeCell ref="H10:J11"/>
    <mergeCell ref="K10:L10"/>
    <mergeCell ref="M10:N10"/>
    <mergeCell ref="O10:O11"/>
    <mergeCell ref="H17:O17"/>
    <mergeCell ref="C23:G23"/>
    <mergeCell ref="I24:K27"/>
    <mergeCell ref="C33:G33"/>
    <mergeCell ref="C39:F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Conceptos importantes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2017-07-10T14:49:03Z</dcterms:modified>
</cp:coreProperties>
</file>